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I_..._20X2020_ZM_BUDZET 2020-2 -12.10.2020\"/>
    </mc:Choice>
  </mc:AlternateContent>
  <bookViews>
    <workbookView xWindow="-15" yWindow="-15" windowWidth="10365" windowHeight="8085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WYDATKI!$A$1:$T$686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Q39" i="1" l="1"/>
  <c r="G174" i="1" l="1"/>
  <c r="F174" i="1" s="1"/>
  <c r="O175" i="1"/>
  <c r="O177" i="1" s="1"/>
  <c r="H456" i="1"/>
  <c r="G456" i="1" s="1"/>
  <c r="F456" i="1" s="1"/>
  <c r="G175" i="1" l="1"/>
  <c r="F175" i="1" s="1"/>
  <c r="F177" i="1"/>
  <c r="G177" i="1"/>
  <c r="J461" i="1"/>
  <c r="I509" i="1"/>
  <c r="I505" i="1"/>
  <c r="I501" i="1"/>
  <c r="I378" i="1"/>
  <c r="I339" i="1"/>
  <c r="I335" i="1"/>
  <c r="I210" i="1"/>
  <c r="I285" i="1"/>
  <c r="I214" i="1"/>
  <c r="I260" i="1"/>
  <c r="I256" i="1"/>
  <c r="J222" i="1"/>
  <c r="K201" i="1"/>
  <c r="J15" i="1"/>
  <c r="J16" i="1"/>
  <c r="J124" i="1" l="1"/>
  <c r="M98" i="1"/>
  <c r="M405" i="1"/>
  <c r="M401" i="1"/>
  <c r="Q67" i="1"/>
  <c r="Q66" i="1"/>
  <c r="L82" i="1"/>
  <c r="G189" i="1"/>
  <c r="G190" i="1"/>
  <c r="Q673" i="1"/>
  <c r="P677" i="1"/>
  <c r="F677" i="1" s="1"/>
  <c r="Q672" i="1"/>
  <c r="J650" i="1"/>
  <c r="Q650" i="1"/>
  <c r="Q569" i="1" s="1"/>
  <c r="J617" i="1"/>
  <c r="T617" i="1"/>
  <c r="T570" i="1" s="1"/>
  <c r="J626" i="1"/>
  <c r="H625" i="1"/>
  <c r="G625" i="1" s="1"/>
  <c r="F625" i="1" s="1"/>
  <c r="H623" i="1"/>
  <c r="G623" i="1" s="1"/>
  <c r="F623" i="1" s="1"/>
  <c r="J605" i="1"/>
  <c r="Q604" i="1"/>
  <c r="J584" i="1"/>
  <c r="T584" i="1"/>
  <c r="T569" i="1" s="1"/>
  <c r="Q585" i="1"/>
  <c r="Q570" i="1" s="1"/>
  <c r="J573" i="1"/>
  <c r="J569" i="1" l="1"/>
  <c r="T684" i="1"/>
  <c r="H626" i="1"/>
  <c r="G626" i="1"/>
  <c r="F626" i="1"/>
  <c r="J559" i="1" l="1"/>
  <c r="J555" i="1" s="1"/>
  <c r="J557" i="1"/>
  <c r="I497" i="1"/>
  <c r="I526" i="1"/>
  <c r="K527" i="1"/>
  <c r="K494" i="1" s="1"/>
  <c r="I493" i="1" l="1"/>
  <c r="H553" i="1"/>
  <c r="G553" i="1" s="1"/>
  <c r="F553" i="1" s="1"/>
  <c r="H496" i="1"/>
  <c r="G496" i="1" s="1"/>
  <c r="F496" i="1" s="1"/>
  <c r="H492" i="1"/>
  <c r="G492" i="1" s="1"/>
  <c r="F492" i="1" s="1"/>
  <c r="J483" i="1"/>
  <c r="K433" i="1"/>
  <c r="J433" i="1"/>
  <c r="I433" i="1"/>
  <c r="J432" i="1"/>
  <c r="I432" i="1"/>
  <c r="H477" i="1"/>
  <c r="G477" i="1" s="1"/>
  <c r="F477" i="1" s="1"/>
  <c r="T422" i="1"/>
  <c r="T418" i="1" s="1"/>
  <c r="T685" i="1" s="1"/>
  <c r="I331" i="1"/>
  <c r="H331" i="1" s="1"/>
  <c r="I351" i="1"/>
  <c r="K351" i="1"/>
  <c r="M397" i="1"/>
  <c r="M197" i="1" s="1"/>
  <c r="I374" i="1"/>
  <c r="H374" i="1" s="1"/>
  <c r="G374" i="1" s="1"/>
  <c r="F374" i="1" s="1"/>
  <c r="K375" i="1"/>
  <c r="J375" i="1"/>
  <c r="H372" i="1"/>
  <c r="G372" i="1" s="1"/>
  <c r="H349" i="1"/>
  <c r="G349" i="1" s="1"/>
  <c r="H329" i="1"/>
  <c r="I320" i="1"/>
  <c r="H318" i="1"/>
  <c r="G318" i="1" s="1"/>
  <c r="F318" i="1" s="1"/>
  <c r="K309" i="1"/>
  <c r="K277" i="1"/>
  <c r="J277" i="1"/>
  <c r="I277" i="1"/>
  <c r="P275" i="1"/>
  <c r="H275" i="1"/>
  <c r="G275" i="1" s="1"/>
  <c r="I252" i="1"/>
  <c r="H250" i="1"/>
  <c r="G250" i="1" s="1"/>
  <c r="F250" i="1" s="1"/>
  <c r="J202" i="1"/>
  <c r="I202" i="1"/>
  <c r="Q203" i="1"/>
  <c r="K203" i="1"/>
  <c r="P200" i="1"/>
  <c r="P203" i="1" s="1"/>
  <c r="H200" i="1"/>
  <c r="G200" i="1" s="1"/>
  <c r="Q199" i="1"/>
  <c r="P196" i="1"/>
  <c r="P199" i="1" s="1"/>
  <c r="H196" i="1"/>
  <c r="G196" i="1" s="1"/>
  <c r="K198" i="1" l="1"/>
  <c r="H351" i="1"/>
  <c r="K197" i="1"/>
  <c r="J198" i="1"/>
  <c r="M199" i="1"/>
  <c r="I198" i="1"/>
  <c r="I375" i="1"/>
  <c r="K352" i="1"/>
  <c r="F372" i="1"/>
  <c r="G331" i="1"/>
  <c r="F331" i="1" s="1"/>
  <c r="I332" i="1"/>
  <c r="J332" i="1"/>
  <c r="I352" i="1"/>
  <c r="L332" i="1"/>
  <c r="J352" i="1"/>
  <c r="F349" i="1"/>
  <c r="G329" i="1"/>
  <c r="F275" i="1"/>
  <c r="H202" i="1"/>
  <c r="G202" i="1" s="1"/>
  <c r="F202" i="1" s="1"/>
  <c r="F200" i="1"/>
  <c r="I203" i="1"/>
  <c r="L203" i="1"/>
  <c r="J203" i="1"/>
  <c r="F196" i="1"/>
  <c r="L199" i="1"/>
  <c r="G201" i="1"/>
  <c r="F201" i="1" s="1"/>
  <c r="H352" i="1" l="1"/>
  <c r="K199" i="1"/>
  <c r="G351" i="1"/>
  <c r="F351" i="1" s="1"/>
  <c r="F352" i="1" s="1"/>
  <c r="F375" i="1"/>
  <c r="H375" i="1"/>
  <c r="G375" i="1"/>
  <c r="G332" i="1"/>
  <c r="F329" i="1"/>
  <c r="F332" i="1" s="1"/>
  <c r="H332" i="1"/>
  <c r="H203" i="1"/>
  <c r="F203" i="1"/>
  <c r="G203" i="1"/>
  <c r="G352" i="1" l="1"/>
  <c r="J160" i="1"/>
  <c r="M108" i="1" l="1"/>
  <c r="J108" i="1"/>
  <c r="J79" i="1" s="1"/>
  <c r="M107" i="1"/>
  <c r="M78" i="1" s="1"/>
  <c r="M684" i="1" s="1"/>
  <c r="L78" i="1"/>
  <c r="J107" i="1"/>
  <c r="J78" i="1" s="1"/>
  <c r="R108" i="1"/>
  <c r="R79" i="1" s="1"/>
  <c r="M94" i="1"/>
  <c r="M99" i="1"/>
  <c r="G98" i="1"/>
  <c r="F98" i="1" s="1"/>
  <c r="G96" i="1"/>
  <c r="F96" i="1" s="1"/>
  <c r="L84" i="1"/>
  <c r="J84" i="1"/>
  <c r="I84" i="1"/>
  <c r="G82" i="1"/>
  <c r="F82" i="1" s="1"/>
  <c r="H81" i="1"/>
  <c r="P77" i="1"/>
  <c r="H77" i="1"/>
  <c r="G77" i="1" s="1"/>
  <c r="P70" i="1"/>
  <c r="F70" i="1" s="1"/>
  <c r="P67" i="1"/>
  <c r="J68" i="1"/>
  <c r="P65" i="1"/>
  <c r="H65" i="1"/>
  <c r="G65" i="1" s="1"/>
  <c r="J64" i="1"/>
  <c r="R61" i="1"/>
  <c r="Q61" i="1"/>
  <c r="P61" i="1" s="1"/>
  <c r="H61" i="1"/>
  <c r="R51" i="1"/>
  <c r="Q51" i="1" s="1"/>
  <c r="P51" i="1" s="1"/>
  <c r="R57" i="1"/>
  <c r="Q55" i="1"/>
  <c r="P55" i="1" s="1"/>
  <c r="F55" i="1" s="1"/>
  <c r="Q54" i="1"/>
  <c r="P54" i="1" s="1"/>
  <c r="F54" i="1" s="1"/>
  <c r="M79" i="1" l="1"/>
  <c r="M685" i="1" s="1"/>
  <c r="J80" i="1"/>
  <c r="H79" i="1"/>
  <c r="G79" i="1" s="1"/>
  <c r="M95" i="1"/>
  <c r="I80" i="1"/>
  <c r="H78" i="1"/>
  <c r="G78" i="1" s="1"/>
  <c r="R80" i="1"/>
  <c r="L80" i="1"/>
  <c r="F65" i="1"/>
  <c r="F99" i="1"/>
  <c r="G99" i="1"/>
  <c r="F77" i="1"/>
  <c r="H84" i="1"/>
  <c r="G81" i="1"/>
  <c r="F81" i="1" s="1"/>
  <c r="F84" i="1" s="1"/>
  <c r="R68" i="1"/>
  <c r="Q63" i="1"/>
  <c r="H64" i="1"/>
  <c r="Q68" i="1"/>
  <c r="H68" i="1"/>
  <c r="Q57" i="1"/>
  <c r="F67" i="1"/>
  <c r="R64" i="1"/>
  <c r="G68" i="1"/>
  <c r="G61" i="1"/>
  <c r="F57" i="1"/>
  <c r="P57" i="1"/>
  <c r="M80" i="1" l="1"/>
  <c r="P63" i="1"/>
  <c r="F63" i="1" s="1"/>
  <c r="H80" i="1"/>
  <c r="G80" i="1"/>
  <c r="G84" i="1"/>
  <c r="P66" i="1"/>
  <c r="F66" i="1" s="1"/>
  <c r="F68" i="1" s="1"/>
  <c r="Q62" i="1"/>
  <c r="G64" i="1"/>
  <c r="F61" i="1"/>
  <c r="P62" i="1" l="1"/>
  <c r="F62" i="1" s="1"/>
  <c r="F64" i="1" s="1"/>
  <c r="P68" i="1"/>
  <c r="Q64" i="1"/>
  <c r="P64" i="1" l="1"/>
  <c r="R53" i="1"/>
  <c r="Q53" i="1"/>
  <c r="J53" i="1"/>
  <c r="F51" i="1"/>
  <c r="P50" i="1"/>
  <c r="P53" i="1" s="1"/>
  <c r="H50" i="1"/>
  <c r="G50" i="1" s="1"/>
  <c r="Q35" i="1"/>
  <c r="P35" i="1" s="1"/>
  <c r="R685" i="1"/>
  <c r="R31" i="1"/>
  <c r="R684" i="1" s="1"/>
  <c r="Q41" i="1"/>
  <c r="P39" i="1"/>
  <c r="F39" i="1" s="1"/>
  <c r="P38" i="1"/>
  <c r="F38" i="1" s="1"/>
  <c r="R37" i="1"/>
  <c r="J37" i="1"/>
  <c r="H34" i="1"/>
  <c r="H30" i="1"/>
  <c r="J25" i="1"/>
  <c r="H23" i="1"/>
  <c r="G23" i="1" s="1"/>
  <c r="F23" i="1" s="1"/>
  <c r="H22" i="1"/>
  <c r="J21" i="1"/>
  <c r="H20" i="1"/>
  <c r="G20" i="1" s="1"/>
  <c r="F20" i="1" s="1"/>
  <c r="H18" i="1"/>
  <c r="G18" i="1" s="1"/>
  <c r="Q17" i="1"/>
  <c r="L17" i="1"/>
  <c r="J17" i="1"/>
  <c r="I17" i="1"/>
  <c r="H16" i="1"/>
  <c r="G16" i="1" s="1"/>
  <c r="F16" i="1" s="1"/>
  <c r="H15" i="1"/>
  <c r="G15" i="1" s="1"/>
  <c r="F15" i="1" s="1"/>
  <c r="P14" i="1"/>
  <c r="P17" i="1" s="1"/>
  <c r="H14" i="1"/>
  <c r="J12" i="1"/>
  <c r="J11" i="1"/>
  <c r="Q10" i="1"/>
  <c r="Q13" i="1" s="1"/>
  <c r="L10" i="1"/>
  <c r="J10" i="1"/>
  <c r="I10" i="1"/>
  <c r="P683" i="1"/>
  <c r="H683" i="1"/>
  <c r="G683" i="1" s="1"/>
  <c r="Q31" i="1" l="1"/>
  <c r="P31" i="1" s="1"/>
  <c r="F31" i="1" s="1"/>
  <c r="Q37" i="1"/>
  <c r="I13" i="1"/>
  <c r="L13" i="1"/>
  <c r="P33" i="1"/>
  <c r="J33" i="1"/>
  <c r="F683" i="1"/>
  <c r="F50" i="1"/>
  <c r="F35" i="1"/>
  <c r="R33" i="1"/>
  <c r="H53" i="1"/>
  <c r="J13" i="1"/>
  <c r="H37" i="1"/>
  <c r="H11" i="1"/>
  <c r="G11" i="1" s="1"/>
  <c r="F11" i="1" s="1"/>
  <c r="H12" i="1"/>
  <c r="G12" i="1" s="1"/>
  <c r="F12" i="1" s="1"/>
  <c r="H17" i="1"/>
  <c r="H25" i="1"/>
  <c r="G34" i="1"/>
  <c r="F41" i="1"/>
  <c r="P34" i="1"/>
  <c r="P37" i="1" s="1"/>
  <c r="P41" i="1"/>
  <c r="G30" i="1"/>
  <c r="G14" i="1"/>
  <c r="G22" i="1"/>
  <c r="F22" i="1" s="1"/>
  <c r="F25" i="1" s="1"/>
  <c r="G21" i="1"/>
  <c r="F18" i="1"/>
  <c r="F21" i="1" s="1"/>
  <c r="H21" i="1"/>
  <c r="H10" i="1"/>
  <c r="P10" i="1"/>
  <c r="P13" i="1" s="1"/>
  <c r="Q33" i="1" l="1"/>
  <c r="F53" i="1"/>
  <c r="H33" i="1"/>
  <c r="G53" i="1"/>
  <c r="F34" i="1"/>
  <c r="F37" i="1" s="1"/>
  <c r="G37" i="1"/>
  <c r="G33" i="1"/>
  <c r="F30" i="1"/>
  <c r="F33" i="1" s="1"/>
  <c r="G17" i="1"/>
  <c r="F14" i="1"/>
  <c r="F17" i="1" s="1"/>
  <c r="G25" i="1"/>
  <c r="H13" i="1"/>
  <c r="G10" i="1"/>
  <c r="F10" i="1" l="1"/>
  <c r="F13" i="1" s="1"/>
  <c r="G13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Q594" i="1" l="1"/>
  <c r="P593" i="1"/>
  <c r="F593" i="1" s="1"/>
  <c r="P591" i="1"/>
  <c r="F591" i="1" s="1"/>
  <c r="F594" i="1" l="1"/>
  <c r="P594" i="1"/>
  <c r="L499" i="1" l="1"/>
  <c r="H283" i="1" l="1"/>
  <c r="H212" i="1"/>
  <c r="H208" i="1"/>
  <c r="H357" i="1"/>
  <c r="H361" i="1"/>
  <c r="H449" i="1" l="1"/>
  <c r="G449" i="1" s="1"/>
  <c r="F449" i="1" s="1"/>
  <c r="I399" i="1" l="1"/>
  <c r="M399" i="1"/>
  <c r="L399" i="1"/>
  <c r="J479" i="1"/>
  <c r="J645" i="1" l="1"/>
  <c r="H644" i="1"/>
  <c r="G644" i="1" s="1"/>
  <c r="F644" i="1" s="1"/>
  <c r="H642" i="1"/>
  <c r="G642" i="1" s="1"/>
  <c r="F642" i="1" s="1"/>
  <c r="J640" i="1"/>
  <c r="J570" i="1" s="1"/>
  <c r="H638" i="1"/>
  <c r="I418" i="1"/>
  <c r="I685" i="1" s="1"/>
  <c r="I417" i="1"/>
  <c r="I684" i="1" s="1"/>
  <c r="L684" i="1"/>
  <c r="K418" i="1"/>
  <c r="K685" i="1" s="1"/>
  <c r="K684" i="1"/>
  <c r="J418" i="1"/>
  <c r="J417" i="1"/>
  <c r="N192" i="1"/>
  <c r="N186" i="1"/>
  <c r="N185" i="1"/>
  <c r="F189" i="1"/>
  <c r="O181" i="1"/>
  <c r="G179" i="1"/>
  <c r="F179" i="1" s="1"/>
  <c r="G178" i="1"/>
  <c r="F178" i="1" s="1"/>
  <c r="O171" i="1"/>
  <c r="O684" i="1" s="1"/>
  <c r="O170" i="1"/>
  <c r="J564" i="1"/>
  <c r="H563" i="1"/>
  <c r="G563" i="1" s="1"/>
  <c r="F563" i="1" s="1"/>
  <c r="H561" i="1"/>
  <c r="G561" i="1" s="1"/>
  <c r="F561" i="1" s="1"/>
  <c r="H557" i="1"/>
  <c r="K484" i="1"/>
  <c r="J484" i="1"/>
  <c r="H396" i="1"/>
  <c r="I387" i="1"/>
  <c r="H386" i="1"/>
  <c r="G386" i="1" s="1"/>
  <c r="F386" i="1" s="1"/>
  <c r="H384" i="1"/>
  <c r="G384" i="1" s="1"/>
  <c r="I383" i="1"/>
  <c r="H382" i="1"/>
  <c r="G382" i="1" s="1"/>
  <c r="F382" i="1" s="1"/>
  <c r="H380" i="1"/>
  <c r="G380" i="1" s="1"/>
  <c r="I379" i="1"/>
  <c r="H378" i="1"/>
  <c r="G378" i="1" s="1"/>
  <c r="H376" i="1"/>
  <c r="G376" i="1" s="1"/>
  <c r="F376" i="1" s="1"/>
  <c r="I325" i="1"/>
  <c r="H324" i="1"/>
  <c r="G324" i="1" s="1"/>
  <c r="F324" i="1" s="1"/>
  <c r="H322" i="1"/>
  <c r="G322" i="1" s="1"/>
  <c r="F322" i="1" s="1"/>
  <c r="K207" i="1"/>
  <c r="G205" i="1"/>
  <c r="F205" i="1" s="1"/>
  <c r="G204" i="1"/>
  <c r="M607" i="1"/>
  <c r="J156" i="1"/>
  <c r="K532" i="1"/>
  <c r="G531" i="1"/>
  <c r="F531" i="1" s="1"/>
  <c r="G529" i="1"/>
  <c r="R137" i="1"/>
  <c r="Q136" i="1"/>
  <c r="Q134" i="1"/>
  <c r="P134" i="1" s="1"/>
  <c r="F134" i="1" s="1"/>
  <c r="M129" i="1"/>
  <c r="G126" i="1"/>
  <c r="F126" i="1" s="1"/>
  <c r="M117" i="1"/>
  <c r="G115" i="1"/>
  <c r="F115" i="1" s="1"/>
  <c r="G114" i="1"/>
  <c r="F114" i="1" s="1"/>
  <c r="M121" i="1"/>
  <c r="G119" i="1"/>
  <c r="F119" i="1" s="1"/>
  <c r="G118" i="1"/>
  <c r="F118" i="1" s="1"/>
  <c r="K314" i="1"/>
  <c r="G313" i="1"/>
  <c r="F313" i="1" s="1"/>
  <c r="G311" i="1"/>
  <c r="J223" i="1"/>
  <c r="H583" i="1"/>
  <c r="H584" i="1"/>
  <c r="J488" i="1"/>
  <c r="H485" i="1"/>
  <c r="G485" i="1" s="1"/>
  <c r="F485" i="1" s="1"/>
  <c r="H487" i="1"/>
  <c r="G487" i="1" s="1"/>
  <c r="K356" i="1"/>
  <c r="G353" i="1"/>
  <c r="F353" i="1" s="1"/>
  <c r="G355" i="1"/>
  <c r="F355" i="1" s="1"/>
  <c r="I364" i="1"/>
  <c r="G361" i="1"/>
  <c r="F361" i="1" s="1"/>
  <c r="H363" i="1"/>
  <c r="G363" i="1" s="1"/>
  <c r="F363" i="1" s="1"/>
  <c r="I360" i="1"/>
  <c r="G357" i="1"/>
  <c r="F357" i="1" s="1"/>
  <c r="H359" i="1"/>
  <c r="G359" i="1" s="1"/>
  <c r="F359" i="1" s="1"/>
  <c r="Q678" i="1"/>
  <c r="P675" i="1"/>
  <c r="F675" i="1" s="1"/>
  <c r="P676" i="1"/>
  <c r="F676" i="1" s="1"/>
  <c r="Q586" i="1"/>
  <c r="P583" i="1"/>
  <c r="P584" i="1"/>
  <c r="P585" i="1"/>
  <c r="F585" i="1" s="1"/>
  <c r="T598" i="1"/>
  <c r="T586" i="1" s="1"/>
  <c r="P595" i="1"/>
  <c r="P596" i="1"/>
  <c r="F596" i="1" s="1"/>
  <c r="P420" i="1"/>
  <c r="T630" i="1"/>
  <c r="P627" i="1"/>
  <c r="P629" i="1"/>
  <c r="F629" i="1" s="1"/>
  <c r="Q138" i="1"/>
  <c r="Q140" i="1"/>
  <c r="P140" i="1" s="1"/>
  <c r="J579" i="1"/>
  <c r="H576" i="1"/>
  <c r="G576" i="1" s="1"/>
  <c r="F576" i="1" s="1"/>
  <c r="H577" i="1"/>
  <c r="G577" i="1" s="1"/>
  <c r="J166" i="1"/>
  <c r="H163" i="1"/>
  <c r="G163" i="1" s="1"/>
  <c r="F163" i="1" s="1"/>
  <c r="H164" i="1"/>
  <c r="G164" i="1" s="1"/>
  <c r="F164" i="1" s="1"/>
  <c r="J622" i="1"/>
  <c r="H619" i="1"/>
  <c r="G619" i="1" s="1"/>
  <c r="F619" i="1" s="1"/>
  <c r="H621" i="1"/>
  <c r="R141" i="1"/>
  <c r="M133" i="1"/>
  <c r="G130" i="1"/>
  <c r="G132" i="1"/>
  <c r="F132" i="1" s="1"/>
  <c r="P426" i="1"/>
  <c r="F426" i="1" s="1"/>
  <c r="P71" i="1"/>
  <c r="F71" i="1" s="1"/>
  <c r="P658" i="1"/>
  <c r="F658" i="1" s="1"/>
  <c r="T427" i="1"/>
  <c r="K438" i="1"/>
  <c r="G435" i="1"/>
  <c r="G437" i="1"/>
  <c r="F437" i="1" s="1"/>
  <c r="P424" i="1"/>
  <c r="F424" i="1" s="1"/>
  <c r="G283" i="1"/>
  <c r="F283" i="1" s="1"/>
  <c r="H333" i="1"/>
  <c r="G333" i="1" s="1"/>
  <c r="F333" i="1" s="1"/>
  <c r="M407" i="1"/>
  <c r="G404" i="1"/>
  <c r="F404" i="1" s="1"/>
  <c r="G405" i="1"/>
  <c r="F405" i="1" s="1"/>
  <c r="M403" i="1"/>
  <c r="G400" i="1"/>
  <c r="G401" i="1"/>
  <c r="F401" i="1" s="1"/>
  <c r="J458" i="1"/>
  <c r="H455" i="1"/>
  <c r="G455" i="1" s="1"/>
  <c r="F455" i="1" s="1"/>
  <c r="H459" i="1"/>
  <c r="G459" i="1" s="1"/>
  <c r="F459" i="1" s="1"/>
  <c r="Q660" i="1"/>
  <c r="P657" i="1"/>
  <c r="F657" i="1" s="1"/>
  <c r="J656" i="1"/>
  <c r="H654" i="1"/>
  <c r="G654" i="1" s="1"/>
  <c r="F654" i="1" s="1"/>
  <c r="H653" i="1"/>
  <c r="G653" i="1" s="1"/>
  <c r="J611" i="1"/>
  <c r="H609" i="1"/>
  <c r="G609" i="1" s="1"/>
  <c r="F609" i="1" s="1"/>
  <c r="H608" i="1"/>
  <c r="G608" i="1" s="1"/>
  <c r="F608" i="1" s="1"/>
  <c r="J590" i="1"/>
  <c r="H588" i="1"/>
  <c r="G588" i="1" s="1"/>
  <c r="F588" i="1" s="1"/>
  <c r="H587" i="1"/>
  <c r="G587" i="1" s="1"/>
  <c r="I544" i="1"/>
  <c r="H542" i="1"/>
  <c r="H541" i="1"/>
  <c r="G541" i="1" s="1"/>
  <c r="F541" i="1" s="1"/>
  <c r="I540" i="1"/>
  <c r="H538" i="1"/>
  <c r="G538" i="1" s="1"/>
  <c r="F538" i="1" s="1"/>
  <c r="H537" i="1"/>
  <c r="I536" i="1"/>
  <c r="H534" i="1"/>
  <c r="G534" i="1" s="1"/>
  <c r="F534" i="1" s="1"/>
  <c r="H533" i="1"/>
  <c r="G533" i="1" s="1"/>
  <c r="F533" i="1" s="1"/>
  <c r="I511" i="1"/>
  <c r="H509" i="1"/>
  <c r="G509" i="1" s="1"/>
  <c r="F509" i="1" s="1"/>
  <c r="H508" i="1"/>
  <c r="I507" i="1"/>
  <c r="H505" i="1"/>
  <c r="G505" i="1" s="1"/>
  <c r="F505" i="1" s="1"/>
  <c r="H504" i="1"/>
  <c r="G504" i="1" s="1"/>
  <c r="I503" i="1"/>
  <c r="H501" i="1"/>
  <c r="G501" i="1" s="1"/>
  <c r="F501" i="1" s="1"/>
  <c r="H500" i="1"/>
  <c r="G500" i="1" s="1"/>
  <c r="F500" i="1" s="1"/>
  <c r="J462" i="1"/>
  <c r="H461" i="1"/>
  <c r="J454" i="1"/>
  <c r="H453" i="1"/>
  <c r="G453" i="1" s="1"/>
  <c r="F453" i="1" s="1"/>
  <c r="H451" i="1"/>
  <c r="G451" i="1" s="1"/>
  <c r="F451" i="1" s="1"/>
  <c r="I450" i="1"/>
  <c r="H448" i="1"/>
  <c r="H447" i="1"/>
  <c r="G447" i="1" s="1"/>
  <c r="F447" i="1" s="1"/>
  <c r="I446" i="1"/>
  <c r="H444" i="1"/>
  <c r="H443" i="1"/>
  <c r="G443" i="1" s="1"/>
  <c r="I442" i="1"/>
  <c r="H440" i="1"/>
  <c r="G440" i="1" s="1"/>
  <c r="F440" i="1" s="1"/>
  <c r="H439" i="1"/>
  <c r="G439" i="1" s="1"/>
  <c r="F439" i="1" s="1"/>
  <c r="I340" i="1"/>
  <c r="H339" i="1"/>
  <c r="G339" i="1" s="1"/>
  <c r="F339" i="1" s="1"/>
  <c r="H337" i="1"/>
  <c r="G337" i="1" s="1"/>
  <c r="F337" i="1" s="1"/>
  <c r="I336" i="1"/>
  <c r="H335" i="1"/>
  <c r="J290" i="1"/>
  <c r="H289" i="1"/>
  <c r="G289" i="1" s="1"/>
  <c r="F289" i="1" s="1"/>
  <c r="H287" i="1"/>
  <c r="G287" i="1" s="1"/>
  <c r="F287" i="1" s="1"/>
  <c r="I286" i="1"/>
  <c r="H285" i="1"/>
  <c r="G285" i="1" s="1"/>
  <c r="F285" i="1" s="1"/>
  <c r="K282" i="1"/>
  <c r="G281" i="1"/>
  <c r="F281" i="1" s="1"/>
  <c r="G279" i="1"/>
  <c r="F279" i="1" s="1"/>
  <c r="I265" i="1"/>
  <c r="H264" i="1"/>
  <c r="G264" i="1" s="1"/>
  <c r="H262" i="1"/>
  <c r="G262" i="1" s="1"/>
  <c r="F262" i="1" s="1"/>
  <c r="I261" i="1"/>
  <c r="H260" i="1"/>
  <c r="G260" i="1" s="1"/>
  <c r="F260" i="1" s="1"/>
  <c r="H258" i="1"/>
  <c r="G258" i="1" s="1"/>
  <c r="F258" i="1" s="1"/>
  <c r="I257" i="1"/>
  <c r="H256" i="1"/>
  <c r="G256" i="1" s="1"/>
  <c r="F256" i="1" s="1"/>
  <c r="H254" i="1"/>
  <c r="G254" i="1" s="1"/>
  <c r="F254" i="1" s="1"/>
  <c r="J227" i="1"/>
  <c r="H226" i="1"/>
  <c r="G226" i="1" s="1"/>
  <c r="F226" i="1" s="1"/>
  <c r="H224" i="1"/>
  <c r="G224" i="1" s="1"/>
  <c r="F224" i="1" s="1"/>
  <c r="H222" i="1"/>
  <c r="G222" i="1" s="1"/>
  <c r="F222" i="1" s="1"/>
  <c r="H220" i="1"/>
  <c r="G220" i="1" s="1"/>
  <c r="F220" i="1" s="1"/>
  <c r="J219" i="1"/>
  <c r="H218" i="1"/>
  <c r="G218" i="1" s="1"/>
  <c r="F218" i="1" s="1"/>
  <c r="H216" i="1"/>
  <c r="G216" i="1" s="1"/>
  <c r="I215" i="1"/>
  <c r="H214" i="1"/>
  <c r="G214" i="1" s="1"/>
  <c r="F214" i="1" s="1"/>
  <c r="G212" i="1"/>
  <c r="F212" i="1" s="1"/>
  <c r="I211" i="1"/>
  <c r="H210" i="1"/>
  <c r="G210" i="1" s="1"/>
  <c r="F210" i="1" s="1"/>
  <c r="J125" i="1"/>
  <c r="H124" i="1"/>
  <c r="G124" i="1" s="1"/>
  <c r="H122" i="1"/>
  <c r="G122" i="1" s="1"/>
  <c r="F122" i="1" s="1"/>
  <c r="J113" i="1"/>
  <c r="H111" i="1"/>
  <c r="G111" i="1" s="1"/>
  <c r="F111" i="1" s="1"/>
  <c r="H110" i="1"/>
  <c r="G110" i="1" s="1"/>
  <c r="F110" i="1" s="1"/>
  <c r="L88" i="1"/>
  <c r="G86" i="1"/>
  <c r="F86" i="1" s="1"/>
  <c r="G85" i="1"/>
  <c r="F85" i="1" s="1"/>
  <c r="Q72" i="1"/>
  <c r="P69" i="1"/>
  <c r="G208" i="1"/>
  <c r="F208" i="1" s="1"/>
  <c r="I484" i="1"/>
  <c r="H483" i="1"/>
  <c r="J684" i="1" l="1"/>
  <c r="H640" i="1"/>
  <c r="G640" i="1" s="1"/>
  <c r="F640" i="1" s="1"/>
  <c r="J685" i="1"/>
  <c r="R618" i="1"/>
  <c r="H198" i="1"/>
  <c r="J199" i="1"/>
  <c r="G197" i="1"/>
  <c r="F197" i="1" s="1"/>
  <c r="P136" i="1"/>
  <c r="F136" i="1" s="1"/>
  <c r="Q108" i="1"/>
  <c r="Q79" i="1" s="1"/>
  <c r="P79" i="1" s="1"/>
  <c r="F79" i="1" s="1"/>
  <c r="H650" i="1"/>
  <c r="G650" i="1" s="1"/>
  <c r="Q652" i="1"/>
  <c r="H286" i="1"/>
  <c r="P617" i="1"/>
  <c r="P604" i="1"/>
  <c r="H488" i="1"/>
  <c r="F325" i="1"/>
  <c r="H325" i="1"/>
  <c r="G542" i="1"/>
  <c r="F542" i="1" s="1"/>
  <c r="F544" i="1" s="1"/>
  <c r="H544" i="1"/>
  <c r="F190" i="1"/>
  <c r="F192" i="1" s="1"/>
  <c r="G192" i="1"/>
  <c r="N171" i="1"/>
  <c r="N684" i="1" s="1"/>
  <c r="G186" i="1"/>
  <c r="F186" i="1" s="1"/>
  <c r="H617" i="1"/>
  <c r="G617" i="1" s="1"/>
  <c r="H671" i="1"/>
  <c r="G671" i="1" s="1"/>
  <c r="P72" i="1"/>
  <c r="H166" i="1"/>
  <c r="G207" i="1"/>
  <c r="H572" i="1"/>
  <c r="G572" i="1" s="1"/>
  <c r="L321" i="1"/>
  <c r="R607" i="1"/>
  <c r="F204" i="1"/>
  <c r="F207" i="1" s="1"/>
  <c r="F69" i="1"/>
  <c r="F72" i="1" s="1"/>
  <c r="G88" i="1"/>
  <c r="S652" i="1"/>
  <c r="G621" i="1"/>
  <c r="H622" i="1"/>
  <c r="P660" i="1"/>
  <c r="H125" i="1"/>
  <c r="P586" i="1"/>
  <c r="K310" i="1"/>
  <c r="T423" i="1"/>
  <c r="G181" i="1"/>
  <c r="F443" i="1"/>
  <c r="R670" i="1"/>
  <c r="R674" i="1"/>
  <c r="F311" i="1"/>
  <c r="F314" i="1" s="1"/>
  <c r="G314" i="1"/>
  <c r="J575" i="1"/>
  <c r="H573" i="1"/>
  <c r="G573" i="1" s="1"/>
  <c r="F573" i="1" s="1"/>
  <c r="F564" i="1"/>
  <c r="H564" i="1"/>
  <c r="T158" i="1"/>
  <c r="N170" i="1"/>
  <c r="N188" i="1"/>
  <c r="G185" i="1"/>
  <c r="F185" i="1" s="1"/>
  <c r="F257" i="1"/>
  <c r="H257" i="1"/>
  <c r="G448" i="1"/>
  <c r="F448" i="1" s="1"/>
  <c r="F450" i="1" s="1"/>
  <c r="H450" i="1"/>
  <c r="F627" i="1"/>
  <c r="F630" i="1" s="1"/>
  <c r="P630" i="1"/>
  <c r="P572" i="1"/>
  <c r="P575" i="1" s="1"/>
  <c r="Q575" i="1"/>
  <c r="P422" i="1"/>
  <c r="F422" i="1" s="1"/>
  <c r="P418" i="1"/>
  <c r="P427" i="1"/>
  <c r="J641" i="1"/>
  <c r="F487" i="1"/>
  <c r="H590" i="1"/>
  <c r="H611" i="1"/>
  <c r="F611" i="1"/>
  <c r="F595" i="1"/>
  <c r="F598" i="1" s="1"/>
  <c r="P598" i="1"/>
  <c r="F442" i="1"/>
  <c r="G444" i="1"/>
  <c r="F444" i="1" s="1"/>
  <c r="H446" i="1"/>
  <c r="F645" i="1"/>
  <c r="F88" i="1"/>
  <c r="F427" i="1"/>
  <c r="G133" i="1"/>
  <c r="H615" i="1"/>
  <c r="G615" i="1" s="1"/>
  <c r="P649" i="1"/>
  <c r="G579" i="1"/>
  <c r="G128" i="1"/>
  <c r="F117" i="1"/>
  <c r="G117" i="1"/>
  <c r="G407" i="1"/>
  <c r="F400" i="1"/>
  <c r="F403" i="1" s="1"/>
  <c r="G403" i="1"/>
  <c r="F435" i="1"/>
  <c r="F438" i="1" s="1"/>
  <c r="G438" i="1"/>
  <c r="F407" i="1"/>
  <c r="H559" i="1"/>
  <c r="G559" i="1" s="1"/>
  <c r="F559" i="1" s="1"/>
  <c r="J560" i="1"/>
  <c r="P138" i="1"/>
  <c r="F138" i="1" s="1"/>
  <c r="Q141" i="1"/>
  <c r="F364" i="1"/>
  <c r="H364" i="1"/>
  <c r="G309" i="1"/>
  <c r="F309" i="1" s="1"/>
  <c r="P650" i="1"/>
  <c r="H526" i="1"/>
  <c r="G526" i="1" s="1"/>
  <c r="F526" i="1" s="1"/>
  <c r="F282" i="1"/>
  <c r="F503" i="1"/>
  <c r="H511" i="1"/>
  <c r="H431" i="1"/>
  <c r="G431" i="1" s="1"/>
  <c r="F660" i="1"/>
  <c r="H579" i="1"/>
  <c r="H649" i="1"/>
  <c r="G508" i="1"/>
  <c r="F508" i="1" s="1"/>
  <c r="F511" i="1" s="1"/>
  <c r="G211" i="1"/>
  <c r="G265" i="1"/>
  <c r="F261" i="1"/>
  <c r="F504" i="1"/>
  <c r="F507" i="1" s="1"/>
  <c r="G507" i="1"/>
  <c r="H507" i="1"/>
  <c r="G503" i="1"/>
  <c r="H503" i="1"/>
  <c r="L253" i="1"/>
  <c r="G290" i="1"/>
  <c r="H290" i="1"/>
  <c r="H223" i="1"/>
  <c r="G113" i="1"/>
  <c r="J618" i="1"/>
  <c r="H442" i="1"/>
  <c r="F286" i="1"/>
  <c r="G215" i="1"/>
  <c r="F587" i="1"/>
  <c r="G584" i="1"/>
  <c r="F584" i="1" s="1"/>
  <c r="H160" i="1"/>
  <c r="G160" i="1" s="1"/>
  <c r="F160" i="1" s="1"/>
  <c r="J586" i="1"/>
  <c r="H586" i="1"/>
  <c r="G261" i="1"/>
  <c r="F124" i="1"/>
  <c r="F125" i="1" s="1"/>
  <c r="G125" i="1"/>
  <c r="G335" i="1"/>
  <c r="H336" i="1"/>
  <c r="H340" i="1"/>
  <c r="G461" i="1"/>
  <c r="F461" i="1" s="1"/>
  <c r="F462" i="1" s="1"/>
  <c r="H462" i="1"/>
  <c r="G223" i="1"/>
  <c r="G442" i="1"/>
  <c r="H265" i="1"/>
  <c r="F130" i="1"/>
  <c r="F133" i="1" s="1"/>
  <c r="G557" i="1"/>
  <c r="H261" i="1"/>
  <c r="F577" i="1"/>
  <c r="F579" i="1" s="1"/>
  <c r="F140" i="1"/>
  <c r="H536" i="1"/>
  <c r="F458" i="1"/>
  <c r="H320" i="1"/>
  <c r="G320" i="1" s="1"/>
  <c r="F320" i="1" s="1"/>
  <c r="J109" i="1"/>
  <c r="G307" i="1"/>
  <c r="H604" i="1"/>
  <c r="G604" i="1" s="1"/>
  <c r="J652" i="1"/>
  <c r="F181" i="1"/>
  <c r="G645" i="1"/>
  <c r="F678" i="1"/>
  <c r="H656" i="1"/>
  <c r="H645" i="1"/>
  <c r="G638" i="1"/>
  <c r="H387" i="1"/>
  <c r="F380" i="1"/>
  <c r="F383" i="1" s="1"/>
  <c r="G383" i="1"/>
  <c r="H383" i="1"/>
  <c r="H379" i="1"/>
  <c r="G360" i="1"/>
  <c r="F113" i="1"/>
  <c r="H113" i="1"/>
  <c r="F653" i="1"/>
  <c r="F656" i="1" s="1"/>
  <c r="G656" i="1"/>
  <c r="J321" i="1"/>
  <c r="G527" i="1"/>
  <c r="F527" i="1" s="1"/>
  <c r="O173" i="1"/>
  <c r="K528" i="1"/>
  <c r="G92" i="1"/>
  <c r="F92" i="1" s="1"/>
  <c r="H108" i="1"/>
  <c r="G108" i="1" s="1"/>
  <c r="G286" i="1"/>
  <c r="G227" i="1"/>
  <c r="H227" i="1"/>
  <c r="P678" i="1"/>
  <c r="M571" i="1"/>
  <c r="H458" i="1"/>
  <c r="H454" i="1"/>
  <c r="F454" i="1"/>
  <c r="K278" i="1"/>
  <c r="G282" i="1"/>
  <c r="F264" i="1"/>
  <c r="F265" i="1" s="1"/>
  <c r="H525" i="1"/>
  <c r="G525" i="1" s="1"/>
  <c r="F525" i="1" s="1"/>
  <c r="H605" i="1"/>
  <c r="G605" i="1" s="1"/>
  <c r="F605" i="1" s="1"/>
  <c r="I674" i="1"/>
  <c r="J434" i="1"/>
  <c r="H211" i="1"/>
  <c r="F211" i="1"/>
  <c r="H433" i="1"/>
  <c r="G433" i="1" s="1"/>
  <c r="G458" i="1"/>
  <c r="G454" i="1"/>
  <c r="L434" i="1"/>
  <c r="F223" i="1"/>
  <c r="I499" i="1"/>
  <c r="F360" i="1"/>
  <c r="Q668" i="1"/>
  <c r="I528" i="1"/>
  <c r="F216" i="1"/>
  <c r="F219" i="1" s="1"/>
  <c r="G219" i="1"/>
  <c r="H219" i="1"/>
  <c r="J607" i="1"/>
  <c r="F384" i="1"/>
  <c r="F387" i="1" s="1"/>
  <c r="G387" i="1"/>
  <c r="H360" i="1"/>
  <c r="I278" i="1"/>
  <c r="H493" i="1"/>
  <c r="H497" i="1"/>
  <c r="G497" i="1" s="1"/>
  <c r="F497" i="1" s="1"/>
  <c r="J499" i="1"/>
  <c r="P278" i="1"/>
  <c r="Q278" i="1"/>
  <c r="G121" i="1"/>
  <c r="Q137" i="1"/>
  <c r="F356" i="1"/>
  <c r="G356" i="1"/>
  <c r="F529" i="1"/>
  <c r="F532" i="1" s="1"/>
  <c r="G532" i="1"/>
  <c r="F378" i="1"/>
  <c r="F379" i="1" s="1"/>
  <c r="G379" i="1"/>
  <c r="F121" i="1"/>
  <c r="G537" i="1"/>
  <c r="H540" i="1"/>
  <c r="K480" i="1"/>
  <c r="F290" i="1"/>
  <c r="H215" i="1"/>
  <c r="T618" i="1"/>
  <c r="L278" i="1"/>
  <c r="I321" i="1"/>
  <c r="H252" i="1"/>
  <c r="G252" i="1" s="1"/>
  <c r="F252" i="1" s="1"/>
  <c r="G396" i="1"/>
  <c r="F396" i="1" s="1"/>
  <c r="G397" i="1"/>
  <c r="F397" i="1" s="1"/>
  <c r="J253" i="1"/>
  <c r="H106" i="1"/>
  <c r="G106" i="1" s="1"/>
  <c r="J399" i="1"/>
  <c r="J278" i="1"/>
  <c r="H277" i="1"/>
  <c r="G277" i="1" s="1"/>
  <c r="F277" i="1" s="1"/>
  <c r="J162" i="1"/>
  <c r="I162" i="1"/>
  <c r="H159" i="1"/>
  <c r="L484" i="1"/>
  <c r="G483" i="1"/>
  <c r="R109" i="1"/>
  <c r="I109" i="1"/>
  <c r="H107" i="1"/>
  <c r="G107" i="1" s="1"/>
  <c r="M109" i="1"/>
  <c r="L109" i="1"/>
  <c r="K434" i="1"/>
  <c r="H432" i="1"/>
  <c r="G432" i="1" s="1"/>
  <c r="I434" i="1"/>
  <c r="G94" i="1"/>
  <c r="F94" i="1" s="1"/>
  <c r="I253" i="1"/>
  <c r="O686" i="1"/>
  <c r="L419" i="1"/>
  <c r="F227" i="1"/>
  <c r="H481" i="1"/>
  <c r="F215" i="1"/>
  <c r="G583" i="1"/>
  <c r="Q684" i="1" l="1"/>
  <c r="H641" i="1"/>
  <c r="P673" i="1"/>
  <c r="F673" i="1" s="1"/>
  <c r="Q669" i="1"/>
  <c r="Q685" i="1" s="1"/>
  <c r="F433" i="1"/>
  <c r="I199" i="1"/>
  <c r="P568" i="1"/>
  <c r="G198" i="1"/>
  <c r="H199" i="1"/>
  <c r="G544" i="1"/>
  <c r="P108" i="1"/>
  <c r="F108" i="1" s="1"/>
  <c r="Q80" i="1"/>
  <c r="G450" i="1"/>
  <c r="F488" i="1"/>
  <c r="G488" i="1"/>
  <c r="F617" i="1"/>
  <c r="H570" i="1"/>
  <c r="G570" i="1" s="1"/>
  <c r="F399" i="1"/>
  <c r="G674" i="1"/>
  <c r="G325" i="1"/>
  <c r="G611" i="1"/>
  <c r="P570" i="1"/>
  <c r="P416" i="1"/>
  <c r="P419" i="1" s="1"/>
  <c r="F483" i="1"/>
  <c r="F650" i="1"/>
  <c r="H667" i="1"/>
  <c r="G667" i="1" s="1"/>
  <c r="P652" i="1"/>
  <c r="P569" i="1"/>
  <c r="H652" i="1"/>
  <c r="G364" i="1"/>
  <c r="F432" i="1"/>
  <c r="F166" i="1"/>
  <c r="G166" i="1"/>
  <c r="G494" i="1"/>
  <c r="F494" i="1" s="1"/>
  <c r="Q607" i="1"/>
  <c r="R571" i="1"/>
  <c r="K495" i="1"/>
  <c r="P423" i="1"/>
  <c r="P607" i="1"/>
  <c r="J670" i="1"/>
  <c r="N173" i="1"/>
  <c r="H555" i="1"/>
  <c r="G555" i="1" s="1"/>
  <c r="F555" i="1" s="1"/>
  <c r="G649" i="1"/>
  <c r="G652" i="1" s="1"/>
  <c r="Q618" i="1"/>
  <c r="P615" i="1"/>
  <c r="P618" i="1" s="1"/>
  <c r="T571" i="1"/>
  <c r="F572" i="1"/>
  <c r="F575" i="1" s="1"/>
  <c r="G511" i="1"/>
  <c r="H321" i="1"/>
  <c r="G321" i="1"/>
  <c r="N686" i="1"/>
  <c r="F621" i="1"/>
  <c r="F622" i="1" s="1"/>
  <c r="G622" i="1"/>
  <c r="L495" i="1"/>
  <c r="S571" i="1"/>
  <c r="G493" i="1"/>
  <c r="F493" i="1" s="1"/>
  <c r="F420" i="1"/>
  <c r="F423" i="1" s="1"/>
  <c r="G170" i="1"/>
  <c r="F170" i="1" s="1"/>
  <c r="G590" i="1"/>
  <c r="G188" i="1"/>
  <c r="G564" i="1"/>
  <c r="Q158" i="1"/>
  <c r="F188" i="1"/>
  <c r="P141" i="1"/>
  <c r="F590" i="1"/>
  <c r="T419" i="1"/>
  <c r="F446" i="1"/>
  <c r="P155" i="1"/>
  <c r="P158" i="1" s="1"/>
  <c r="K670" i="1"/>
  <c r="G257" i="1"/>
  <c r="G462" i="1"/>
  <c r="F141" i="1"/>
  <c r="G446" i="1"/>
  <c r="H575" i="1"/>
  <c r="G129" i="1"/>
  <c r="F128" i="1"/>
  <c r="F129" i="1" s="1"/>
  <c r="H560" i="1"/>
  <c r="L480" i="1"/>
  <c r="I495" i="1"/>
  <c r="H607" i="1"/>
  <c r="J556" i="1"/>
  <c r="J571" i="1"/>
  <c r="K158" i="1"/>
  <c r="F528" i="1"/>
  <c r="H528" i="1"/>
  <c r="G528" i="1"/>
  <c r="H569" i="1"/>
  <c r="G569" i="1" s="1"/>
  <c r="P106" i="1"/>
  <c r="F106" i="1" s="1"/>
  <c r="H156" i="1"/>
  <c r="G156" i="1" s="1"/>
  <c r="F156" i="1" s="1"/>
  <c r="H253" i="1"/>
  <c r="H417" i="1"/>
  <c r="G417" i="1" s="1"/>
  <c r="F307" i="1"/>
  <c r="F310" i="1" s="1"/>
  <c r="G310" i="1"/>
  <c r="F536" i="1"/>
  <c r="G536" i="1"/>
  <c r="F557" i="1"/>
  <c r="F560" i="1" s="1"/>
  <c r="G560" i="1"/>
  <c r="F335" i="1"/>
  <c r="F336" i="1" s="1"/>
  <c r="G336" i="1"/>
  <c r="G575" i="1"/>
  <c r="H618" i="1"/>
  <c r="G618" i="1"/>
  <c r="F340" i="1"/>
  <c r="G340" i="1"/>
  <c r="F638" i="1"/>
  <c r="F641" i="1" s="1"/>
  <c r="G641" i="1"/>
  <c r="F253" i="1"/>
  <c r="S686" i="1"/>
  <c r="H674" i="1"/>
  <c r="J419" i="1"/>
  <c r="H155" i="1"/>
  <c r="G155" i="1" s="1"/>
  <c r="H479" i="1"/>
  <c r="G479" i="1" s="1"/>
  <c r="I158" i="1"/>
  <c r="J495" i="1"/>
  <c r="P668" i="1"/>
  <c r="P672" i="1"/>
  <c r="F672" i="1" s="1"/>
  <c r="I556" i="1"/>
  <c r="L556" i="1"/>
  <c r="I670" i="1"/>
  <c r="H418" i="1"/>
  <c r="G418" i="1" s="1"/>
  <c r="F418" i="1" s="1"/>
  <c r="H434" i="1"/>
  <c r="T670" i="1"/>
  <c r="H499" i="1"/>
  <c r="F278" i="1"/>
  <c r="H399" i="1"/>
  <c r="F537" i="1"/>
  <c r="F540" i="1" s="1"/>
  <c r="G540" i="1"/>
  <c r="P137" i="1"/>
  <c r="F137" i="1"/>
  <c r="H568" i="1"/>
  <c r="G568" i="1" s="1"/>
  <c r="G109" i="1"/>
  <c r="G278" i="1"/>
  <c r="L158" i="1"/>
  <c r="H278" i="1"/>
  <c r="J158" i="1"/>
  <c r="I480" i="1"/>
  <c r="G399" i="1"/>
  <c r="K419" i="1"/>
  <c r="H109" i="1"/>
  <c r="I419" i="1"/>
  <c r="H162" i="1"/>
  <c r="G159" i="1"/>
  <c r="H416" i="1"/>
  <c r="G416" i="1" s="1"/>
  <c r="P671" i="1"/>
  <c r="Q674" i="1"/>
  <c r="J480" i="1"/>
  <c r="H484" i="1"/>
  <c r="G481" i="1"/>
  <c r="G434" i="1"/>
  <c r="F431" i="1"/>
  <c r="G586" i="1"/>
  <c r="F583" i="1"/>
  <c r="F586" i="1" s="1"/>
  <c r="G171" i="1"/>
  <c r="F604" i="1"/>
  <c r="G607" i="1"/>
  <c r="Q109" i="1"/>
  <c r="P669" i="1" l="1"/>
  <c r="F669" i="1" s="1"/>
  <c r="F198" i="1"/>
  <c r="F199" i="1" s="1"/>
  <c r="G199" i="1"/>
  <c r="P80" i="1"/>
  <c r="F78" i="1"/>
  <c r="F80" i="1" s="1"/>
  <c r="F570" i="1"/>
  <c r="Q571" i="1"/>
  <c r="F416" i="1"/>
  <c r="F649" i="1"/>
  <c r="F652" i="1" s="1"/>
  <c r="F321" i="1"/>
  <c r="F479" i="1"/>
  <c r="F615" i="1"/>
  <c r="F618" i="1" s="1"/>
  <c r="F434" i="1"/>
  <c r="H556" i="1"/>
  <c r="F607" i="1"/>
  <c r="P571" i="1"/>
  <c r="F568" i="1"/>
  <c r="F155" i="1"/>
  <c r="F158" i="1" s="1"/>
  <c r="P685" i="1"/>
  <c r="G253" i="1"/>
  <c r="T686" i="1"/>
  <c r="M686" i="1"/>
  <c r="H670" i="1"/>
  <c r="R686" i="1"/>
  <c r="H684" i="1"/>
  <c r="G684" i="1" s="1"/>
  <c r="H571" i="1"/>
  <c r="K686" i="1"/>
  <c r="F499" i="1"/>
  <c r="G499" i="1"/>
  <c r="G158" i="1"/>
  <c r="H495" i="1"/>
  <c r="L686" i="1"/>
  <c r="H685" i="1"/>
  <c r="G685" i="1" s="1"/>
  <c r="H158" i="1"/>
  <c r="G162" i="1"/>
  <c r="F159" i="1"/>
  <c r="F162" i="1" s="1"/>
  <c r="H419" i="1"/>
  <c r="F95" i="1"/>
  <c r="G95" i="1"/>
  <c r="P667" i="1"/>
  <c r="Q670" i="1"/>
  <c r="P674" i="1"/>
  <c r="F671" i="1"/>
  <c r="F674" i="1" s="1"/>
  <c r="H480" i="1"/>
  <c r="G484" i="1"/>
  <c r="F481" i="1"/>
  <c r="F171" i="1"/>
  <c r="F173" i="1" s="1"/>
  <c r="G173" i="1"/>
  <c r="F569" i="1"/>
  <c r="G571" i="1"/>
  <c r="F668" i="1"/>
  <c r="G670" i="1"/>
  <c r="P109" i="1"/>
  <c r="F107" i="1"/>
  <c r="F109" i="1" s="1"/>
  <c r="F417" i="1"/>
  <c r="G419" i="1"/>
  <c r="I686" i="1"/>
  <c r="J686" i="1"/>
  <c r="F484" i="1" l="1"/>
  <c r="F419" i="1"/>
  <c r="F571" i="1"/>
  <c r="F685" i="1"/>
  <c r="F556" i="1"/>
  <c r="G556" i="1"/>
  <c r="G495" i="1"/>
  <c r="F495" i="1"/>
  <c r="P670" i="1"/>
  <c r="F667" i="1"/>
  <c r="F670" i="1" s="1"/>
  <c r="F480" i="1"/>
  <c r="G480" i="1"/>
  <c r="H686" i="1"/>
  <c r="P684" i="1"/>
  <c r="Q686" i="1"/>
  <c r="F684" i="1" l="1"/>
  <c r="P686" i="1"/>
  <c r="G686" i="1"/>
  <c r="F686" i="1" l="1"/>
</calcChain>
</file>

<file path=xl/sharedStrings.xml><?xml version="1.0" encoding="utf-8"?>
<sst xmlns="http://schemas.openxmlformats.org/spreadsheetml/2006/main" count="803" uniqueCount="240">
  <si>
    <t>Drogi publiczne gminne</t>
  </si>
  <si>
    <t>Pozostała działalność</t>
  </si>
  <si>
    <t>Gospodarka gruntami i nieruchomościami</t>
  </si>
  <si>
    <t>Szkoły podstawowe</t>
  </si>
  <si>
    <t>Przeciwdziałanie alkoholizmowi</t>
  </si>
  <si>
    <t>OŚWIATA I WYCHOWANIE</t>
  </si>
  <si>
    <t>TRANSPORT I ŁĄCZNOŚĆ</t>
  </si>
  <si>
    <t>GOSPODARKA MIESZKANIOWA</t>
  </si>
  <si>
    <t>ADMINISTRACJA PUBLICZNA</t>
  </si>
  <si>
    <t>EDUKACYJNA OPIEKA WYCHOWAWCZA</t>
  </si>
  <si>
    <t>GOSPODARKA  KOMUNALNA I OCHRONA ŚRODOWISKA</t>
  </si>
  <si>
    <t>OBSŁUGA DŁUGU PUBLICZNEGO</t>
  </si>
  <si>
    <t>OCHRONA ZDROWIA</t>
  </si>
  <si>
    <t>Świetlice szkolne</t>
  </si>
  <si>
    <t>Gospodarka ściekowa i ochrona wód</t>
  </si>
  <si>
    <t>Oczyszczanie miast i wsi</t>
  </si>
  <si>
    <t>Utrzymanie zieleni w miastach i gminach</t>
  </si>
  <si>
    <t>KULTURA I OCHRONA DZIEDZICTWA NARODOWEGO</t>
  </si>
  <si>
    <t xml:space="preserve">Pozostała działalność </t>
  </si>
  <si>
    <t>HANDEL</t>
  </si>
  <si>
    <t xml:space="preserve">Przedszkola </t>
  </si>
  <si>
    <t>POMOC SPOŁECZNA</t>
  </si>
  <si>
    <t>Oddziały przedszkolne w szkołach podstawowych</t>
  </si>
  <si>
    <t>w tym:</t>
  </si>
  <si>
    <t>Dział</t>
  </si>
  <si>
    <t>Rozdział</t>
  </si>
  <si>
    <t>Urzędy gmin (miast i miast na prawach powiatu)</t>
  </si>
  <si>
    <t>Wczesne wspomaganie  rozwoju dziecka</t>
  </si>
  <si>
    <t>§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</si>
  <si>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</si>
  <si>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</si>
  <si>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</si>
  <si>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</si>
  <si>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</si>
  <si>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</si>
  <si>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</si>
  <si>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Zakup usług obejmujących wykonanie ekspertyz, analiz i opinii</t>
  </si>
  <si>
    <t>Wynagrodzenia osobowe pracowników</t>
  </si>
  <si>
    <t>Różne wydatki na rzecz osób fizycznych</t>
  </si>
  <si>
    <t>Szkolenia pracowników niebędących członkami korpusu służby cywilnej</t>
  </si>
  <si>
    <t>Dotacja podmiotowa  z budżetu dla niepublicznej jednostki systemu oświaty</t>
  </si>
  <si>
    <t>Stołówki szkolne i przedszkolne</t>
  </si>
  <si>
    <t>Nazwa działu, rozdziału i paragrafu</t>
  </si>
  <si>
    <t xml:space="preserve">Odsetki od samorządowych papierów wartościowych lub zaciągniętych przez jednostkę samorządu terytorialnego kredytów i pożyczek 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</si>
  <si>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</si>
  <si>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</si>
  <si>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</si>
  <si>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</si>
  <si>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</si>
  <si>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</si>
  <si>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</si>
  <si>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</si>
  <si>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</si>
  <si>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</si>
  <si>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</si>
  <si>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</si>
  <si>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</si>
  <si>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Wydatki na zakupy inwestycyjne jednostek budżetowych</t>
  </si>
  <si>
    <t>Zakup usług przez jednostki samorządu terytorialnego od innych jednostek samorządu terytorialnego</t>
  </si>
  <si>
    <t>Ochrona powietrza atmosferycznego i klimatu</t>
  </si>
  <si>
    <t>OGÓŁEM</t>
  </si>
  <si>
    <t xml:space="preserve">przed zmianą </t>
  </si>
  <si>
    <t xml:space="preserve">zmniejszenia </t>
  </si>
  <si>
    <t>zwiększenia</t>
  </si>
  <si>
    <t>po zmianach</t>
  </si>
  <si>
    <t>Zakup środków żywności</t>
  </si>
  <si>
    <t xml:space="preserve">Uzasadnienie zmian: </t>
  </si>
  <si>
    <t>Szpitale ogólne</t>
  </si>
  <si>
    <t>Dotacje celowe z budżetu na finansowanie lub dofinansowanie kosztów realizacji inwestycji i zakupów inwestycyjnych innych jednostek sektora finansów publicznych</t>
  </si>
  <si>
    <t>świadczenia na rzecz osób fizycznych</t>
  </si>
  <si>
    <t>Rady Miejskiej w Nowym Dworze Mazowieckim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</si>
  <si>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</si>
  <si>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 xml:space="preserve">wyszcze -gólnienie </t>
  </si>
  <si>
    <t>wydatki jednostek budżetowych</t>
  </si>
  <si>
    <t>inwestycje i zakupy inwestycyjne</t>
  </si>
  <si>
    <t>Ochrona zabytków i opieka nad zabytkami</t>
  </si>
  <si>
    <t>Realizacja zadań wymagających stosowania specjalnej organizacji nauki i metod pracy dla dzieci w przedszkolach, oddziałach przedszkolnych w szkołach podstawowych i innych formach wychowania przedszkolnego</t>
  </si>
  <si>
    <t>Inne  formy wychowania przedszkolnego</t>
  </si>
  <si>
    <t>RODZINA</t>
  </si>
  <si>
    <t>Technika</t>
  </si>
  <si>
    <t>Realizacja zadań wymagających stosowania specjalnej organizacji nauki i metod pracy dla dzieci i młodzieży w szkołach podstawowych</t>
  </si>
  <si>
    <t>Rodziny zastępcze</t>
  </si>
  <si>
    <t>Dotacje celowe z budżetu na finansowanie lub dofinansowanie kosztów realizacji inwestycji i zakupów inwestycyjnych jednostek niezaliczanych do sektora finansów publicznych</t>
  </si>
  <si>
    <t>BEZPIECZEŃSTWO PUBLICZNE I OCHRONA PRZECIWPOŻA- ROWA</t>
  </si>
  <si>
    <t>wypłaty z tytułu porę- czeń i gwa- rancji</t>
  </si>
  <si>
    <t>Rozliczenia z tytułu poręczeń i gwarancji udzielonych przez jednostkę samorządu terytorialnego</t>
  </si>
  <si>
    <t>Wypłaty z tytułu krajowych poręczeń i gwarancji</t>
  </si>
  <si>
    <t>Pozostałe działania związane z gospodarką odpadami</t>
  </si>
  <si>
    <t>zakup i objęcie akcji i udzia-łów oraz wnie- sienie wkładów do spółek prawa handlo -wego</t>
  </si>
  <si>
    <t>Obsługa papierów wartościowych, kredytów i pożyczek oraz innych zobowiązań jednostek samorządu terytorialnego zaliczanych do tytułu dłużnego- kredyty i pożyczki</t>
  </si>
  <si>
    <t>wydatki o charak- terze dotacyj-nym na inwesty-cje  i zakupy inwesty-cyjne</t>
  </si>
  <si>
    <t>Składki na Fundusz Pracy oraz Fundusz Solidarnościowy</t>
  </si>
  <si>
    <t>Centrum Projektów Polska Cyfrowa</t>
  </si>
  <si>
    <t xml:space="preserve">korekta wysokości środków będących w dyspozycji Urzędu Miejskiego - Wydział Finansowy; </t>
  </si>
  <si>
    <t>w § 8030 zmniejszenie o kwotę 864.000,00 zł - korekta wysokości środków finansowych z tytułu zobowiązań pieniężnych Energetyka Nowy Dwór Mazowiecki Sp. z o.o. (370.000,00 zł - uchwała Nr I/10/2018 z dnia 22 listopada 2018 r. w sprawie udzielenia gwarancji zapłaty, 494.000,00 zł -uchwała Nr VII/112/2019 z dnia 24 września 2019 r. w sprawie udzielenia poręczenia kredytu);</t>
  </si>
  <si>
    <t>zwiększenie środków do dyspozycji Urzędu Miejskiego - Stanowisko ds. Społecznych;</t>
  </si>
  <si>
    <t>zwiększenie planu wydatków do dyspozycji Urzędu Miejskiego - Wieloosobowe stanowisko ds. Edukacji- MW</t>
  </si>
  <si>
    <t>w § 2540 zwiększenie o kwotę 495.000,00 zł - uzupełnienie środków na dotacje celowe dla prowadzonych na terenie miasta niepublicznych placówek;  źródło pokrycia wydatków: środki ze zmniejszonych wydatków budżetowych;</t>
  </si>
  <si>
    <t xml:space="preserve">Niepubliczne Przedszkole "Nutka" zwiększenie o kwotę 160.000,00 zł </t>
  </si>
  <si>
    <t xml:space="preserve">Niepubliczne Przedszkole "Bajkowy Dom" zwiększenie o kwotę 180.000,00 zł </t>
  </si>
  <si>
    <t xml:space="preserve">Przedszkole im. A. Einsteina zwiększenie o kwotę 155.000,00 zł </t>
  </si>
  <si>
    <t>w § 2540 zwiększenie o kwotę 18.000,00 zł - uzupełnienie środków na dotację celową dla prowadzonej na terenie miasta niepublicznej placówki (Niepubliczny Punkt Przedszkolny "Nasza Bajka"); źródło pokrycia wydatków: środki ze zmniejszonych wydatków budżetowych;</t>
  </si>
  <si>
    <t>1/ przeniesienia środków będących w dyspozycji Urzędu Miejskiego - Wieloosobowe stanowisko ds. Edukacji- MW;</t>
  </si>
  <si>
    <t>w § 2540 zmniejszenie o kwotę 7.000,00 zł - korekta wysokości środków zabezpieczonych na dotację celową dla prowadzonej na terenie miasta niepublicznej placówki - Szkoła Podstawowa im. A. Einsteina; przeniesienie środków do rozdz. 80149 § 2540 i do dz. 854 r. 85404 § 2540;</t>
  </si>
  <si>
    <t>w § 2540 zwiększenie o kwotę 5.000,00 zł - uzupełnienie środków na dotację celową dla prowadzonej na terenie miasta niepublicznej placówki - Niepubliczne Przedszkole "Bajkowy Dom";  źródło pokrycia wydatku: środki z przeniesienia z r. 80101 § 2540;</t>
  </si>
  <si>
    <t>w § 2540 zwiększenie o kwotę 2.000,00 zł - uzupełnienie środków na dotację celową dla prowadzonej na terenie miasta niepublicznej placówki - Niepubliczne Przedszkole "Bajkowy Dom"; źródło pokrycia wydatku: środki z przeniesienia z dz. 801 r. 80101 § 2540;</t>
  </si>
  <si>
    <t>przeniesienia między rozdziałami środków będących w dyspozycji Urzędu Miejskiego - Wydział Gospodarki Komunalnej; środki na wydatki z zakresu ochrony środowiska i gospodarki wodnej;</t>
  </si>
  <si>
    <t>w § 4430 zmniejszenie o kwotę 10.000,00 zł - korekta wysokości środków zabezpieczonych na opłaty za korzystanie ze środowiska; przeniesienie środków do rozdz. 90005 § 4700;</t>
  </si>
  <si>
    <t xml:space="preserve">w § 4210 zmniejszenie o kwotę 15.000,00 zł - korekta wysokości środków zabezpieczonych na zakup materiałów i wyposażenia; przeniesienie środków do rozdz. 90005 § 4390; </t>
  </si>
  <si>
    <t>1/ przeniesienia między rozdziałami środków będących w dyspozycji Urzędu Miejskiego - Wydział Gospodarki Komunalnej; środki na wydatki z zakresu ochrony środowiska i gospodarki wodnej;</t>
  </si>
  <si>
    <t xml:space="preserve">w § 4390 zwiększenie o kwotę 20.000,00 zł - zabezpieczenie środków finansowych na wykonywanie w laboratorium ekspertyz popiołu z palenisk domowych;  źródło pokrycia wydatku: środki z przeniesienia z rozdz. 90004 § 4210 i z rozdz. 90095 § 4300 ; </t>
  </si>
  <si>
    <t xml:space="preserve">w § 4700 zwiększenie o kwotę 10.000,00 zł - zabezpieczenie środków finansowych na pokrycie kosztów szkolenia funkcjonariuszy Straży Miejskiej w zakresie poboru prób popiołu z palenisk domowych;  źródło pokrycia wydatku: środki z przeniesienia z rozdz. 90001 § 4430 ; </t>
  </si>
  <si>
    <t xml:space="preserve">w § 4300 zmniejszenie o kwotę 5.000,00 zł - korekta wysokości środków zabezpieczonych na zakup usług pozostałych; przeniesienie środków do rozdz. 90005 § 4390; </t>
  </si>
  <si>
    <t xml:space="preserve">korekta wysokości środków będących w dyspozycji Urzędu Miejskiego - Wydział Spraw Obywatelskich; </t>
  </si>
  <si>
    <t xml:space="preserve">w § 3030 zmniejszenie o kwotę 2.000,00 zł - korekta wysokości środków zabezpieczonych na opłaty za wyznaczenie przedstawicieli ustawowych w sprawach z zakresu ewidencji ludności – kuratorzy </t>
  </si>
  <si>
    <t>przeniesienie środków będących w dyspozycji Urzędu Miejskiego - Targowisko Miejskie;</t>
  </si>
  <si>
    <t>w § 4210 zwiększenie o kwotę 2.500,00 zł - uzupełnienie środków na zakup wyposażenia (zakup kasy fiskalnej - obsługa toalety na Targowisku Miejskim)</t>
  </si>
  <si>
    <t xml:space="preserve">w § 4300 zmniejszenie o kwotę 2.500,00 zł - korekta wysokości środków zabezpieczonych na zakup usług pozostałych; </t>
  </si>
  <si>
    <t>zwiększenie środków do dyspozycji Urzędu Miejskiego - Wydział Gospodarki Komunalnej;  zwiększenie środków na wydatki z zakresu Ochrony Środowiska;</t>
  </si>
  <si>
    <t>w § 4300 zwiększenie o kwotę 204,00 zł z przeznaczeniem na realizację zadania pn. Unieszkodliwiania wyrobów zawierających azbest z terenu miasta Nowy Dwór Mazowiecki  (Umowa dotacji Nr 2536/20/OZ/DA z dnia 28.09.2020r.); źródło pokrycia wydatku: środki ze zwiększonych dochodów budżetowych -dofinansowanie z Wojewódzkiego Funduszu Ochrony Środowiska i Gospodarki Wodnej w Warszawie;</t>
  </si>
  <si>
    <t>w § 6050 zmniejszenie o kwotę 3.000.000,00 zł - korekta wysokości środków własnych Miasta Nowy Dwór Mazowiecki (wydatki niekwalifikowalne)</t>
  </si>
  <si>
    <t>w § 6050 zmniejszenie o kwotę 383.449,00 zł - korekta wysokości środków własnych Miasta Nowy Dwór Mazowiecki (wydatki niekwalifikowalne)</t>
  </si>
  <si>
    <t xml:space="preserve">w § 4217 zmniejszenie o kwotę 84.540,80 zł (płatność ze środków zagranicznych UE) </t>
  </si>
  <si>
    <t>w § 4219 zmniejszenie o kwotę 15.353,80 zł (dotacja celowa pochodząca z publicznych środków krajowych - Budżet Państwa)</t>
  </si>
  <si>
    <t xml:space="preserve">w § 4217 zwiększenie o kwotę 99.894,60 zł (płatność ze środków zagranicznych UE) </t>
  </si>
  <si>
    <t xml:space="preserve">w § 4217 zmniejszenie o kwotę 80.398,50 zł (płatność ze środków zagranicznych UE) </t>
  </si>
  <si>
    <t>w § 4219 zmniejszenie o kwotę 14.601,50 zł (dotacja celowa pochodząca z publicznych środków krajowych - Budżet Państwa)</t>
  </si>
  <si>
    <t xml:space="preserve">w § 4217 zwiększenie o kwotę 94.956,00 zł (płatność ze środków zagranicznych UE) </t>
  </si>
  <si>
    <t>przeniesienia między paragrafami środków będących w dyspozycji Urzędu Miejskiego - Wydział Gospodarki Komunalnej;</t>
  </si>
  <si>
    <t xml:space="preserve">w § 4300 zmniejszenie o kwotę 19.870,00 zł - korekta wysokości środków zabezpieczonych na zakup usług pozostałych; przeniesienie środków do § 6060; </t>
  </si>
  <si>
    <t xml:space="preserve">w § 6210 zmniejszenie o kwotę 80.000,00 zł ze środków przeznaczonych na dotację celową dla samorządowego zakładu budżetowego - Miejskiego Zakładu Oczyszczania, z tego: z dotacji na zadanie 1/  pn.  System wizyjny miejsca zbierania odpadów  - 50.000,00 zł, 2/ Budowa boksów z bloczków betonowych na odpady wielkogabarytowe i szkło opakowaniowe - 30.000,00 zł </t>
  </si>
  <si>
    <t>zmniejszenie środków będących w dyspozycji Wydziału Projektów Infrastrukturalnych;</t>
  </si>
  <si>
    <t>2/ zmniejszenie środków będących w dyspozycji Wydziału Projektów Infrastrukturalnych;</t>
  </si>
  <si>
    <t xml:space="preserve">2/ zwiększenie środków do dyspozycji Urzędu Miejskiego - Wydział Gospodarki Komunalnej; </t>
  </si>
  <si>
    <t xml:space="preserve">w § 6230 zwiększenie o kwotę 240.000,00 zł - środki z przeznaczeniem na dotacje celowe dla mieszkańców na finansowanie lub dofinansowanie kosztów wymiany źródeł ciepła w ramach ograniczenia niskiej emisji na terenie Miasta Nowy Dwór Mazowiecki; zwiększenie środków na wydatki z zakresu Ochrony Środowiska; źródło pokrycia wydatku: środki z przeniesienia 1/ 185.000,00 zł z dz. 600 rozdz. 60016 z § 6050 - Budowa i przebudowa dróg gminnych, 2/ 20.000,00 zł z dz. 600 rozdz. 60095 § 6050 - Kompleksowy rozwój multimodalnej mobilności miejskiej w Nowym Dworze Mazowieckim; 3/ 35.000,00 zł z dz. 900 rozdz. 90095 § 6050 -Wykonanie schodów - zejście na Targowisko Miejskie Nr 1 na wysokości ul. Warszawskiej; </t>
  </si>
  <si>
    <t xml:space="preserve">korekta planu wydatków będących w dyspozycji Urzędu Miejskiego -Wydział Informatyki; </t>
  </si>
  <si>
    <t>w § 4300 zmniejszenie o kwotę 5.000,00 zł - korekta wysokości środków zabezpieczonych na zakup usług; przeniesienie środków do dz. 852 rozdz. 85295 § 4430</t>
  </si>
  <si>
    <t>w § 4430 zwiększenie o kwotę 5.000,00 zł - uzupełnienie środków na opłaty (UKE); źródło pokrycia wydatku: środki z przeniesienia z dz. 754 rozdz. 75495 § 4300</t>
  </si>
  <si>
    <t>1/ płatność z budżetu środków europejskich:</t>
  </si>
  <si>
    <t>w § 4217 zmniejszenie o kwotę 13.008,13 zł - korekta wysokości środków zabezpieczonych na zakup materiałów i wyposażenia; przeniesienie środków  w ramach projektu do § 4307;</t>
  </si>
  <si>
    <t>w § 4307 zwiększenie o kwotę 13.008,13 zł  - uzupełnienie środków na zakup usług;</t>
  </si>
  <si>
    <t>w § 6067 zwiększenie o kwotę 82.000,00 zł - środki z przeznaczeniem na zakupy inwestycyjne; źródło pokrycia wydatku: środki ze zmniejszonych wydatków budżetowych;</t>
  </si>
  <si>
    <t>w § 4219 zmniejszenie o kwotę 3.252,03 zł - korekta wysokości środków zabezpieczonych na zakup materiałów i wyposażenia; przeniesienie środków  w ramach projektu do § 4309;</t>
  </si>
  <si>
    <t>2/  wkład własny Miasta do realizacji projektu (wydatki kwalifikowalne):</t>
  </si>
  <si>
    <t>w § 4309 zwiększenie o kwotę 3.252,03 zł -uzupełnienie środków na zakup usług;</t>
  </si>
  <si>
    <t>w § 6069 zwiększenie o kwotę 20.500,00 zł - środki z przeznaczeniem na zakupy inwestycyjne; źródło pokrycia wydatku: środki ze zmniejszonych wydatków budżetowych;</t>
  </si>
  <si>
    <t>3/ środki własne Miasta  (wydatki niekwalifikowalne):</t>
  </si>
  <si>
    <t>w § 4210 zmniejszenie o kwotę 3.739,84 zł - korekta wysokości środków zabezpieczonych na zakup materiałów i wyposażenia; przeniesienie środków w ramach projektu do § 4300;</t>
  </si>
  <si>
    <t>w § 4300 zwiększenie o kwotę 188.239,84 zł - środki z przeznaczeniem na zakup usług; źródło pokrycia wydatku: środki z przeniesienia w ramach projektu z § 4210 oraz ze zmniejszonych wydatków budżetowych;</t>
  </si>
  <si>
    <t xml:space="preserve">w § 2360 zwiększenie o kwotę 87.470,00 zł -  realizacja zadań w zakresie działalności profilaktycznej w ramach współpracy z organizacjami pozarządowymi (rozszerzenie oferty profilaktycznej); </t>
  </si>
  <si>
    <t>w § 4170 zwiększenie o kwotę 30.000,00 zł - wynagrodzenie realizatorów programów profilaktycznych i edukacyjnych realizowanych w formie umów -zleceń;</t>
  </si>
  <si>
    <t>w § 4300 zwiększenie o kwotę 50.000,00 zł - usługi  w zakresie realizacji programów profilaktycznych jako formy zagospodarowania czasu wolnego dzieci i młodzieży oraz dorosłych</t>
  </si>
  <si>
    <t xml:space="preserve">w § 4010 zwiększenie o kwotę 15.084,00 zł - uzupełnienie środków na wynagrodzenia osobowe pracowników; środki z przeniesienia z dz. 854 rozdz. 85401 § 4010; </t>
  </si>
  <si>
    <t>w § 4010 zmniejszenie o kwotę 15.084,00 zł - korekta wysokości środków przeznaczonych na wynagrodzenia pracowników; przeniesienie środków do dz. 801 rozdz. 80150 § 4010;</t>
  </si>
  <si>
    <t xml:space="preserve">w § 4010 zwiększenie o kwotę 45.000,00 zł - uzupełnienie środków na wynagrodzenia osobowe pracowników; środki z przeniesienia z dz. 854 rozdz. 85401 § 4010; </t>
  </si>
  <si>
    <t>w § 4110 zwiększenie o kwotę 7.600,00 zł - uzupełnienie środków na pochodne od wynagrodzeń; środki z przeniesienia z dz. 854 rozdz. 85401 § 4110;</t>
  </si>
  <si>
    <t>1/ przeniesienia między działami środków będących w dyspozycji Szkoły Podstawowej Nr 5;</t>
  </si>
  <si>
    <t>w § 4120 zwiększenie o kwotę 1.430,00 zł - uzupełnienie środków na pochodne od wynagrodzeń; środki z przeniesienia z dz. 854 rozdz. 85401 § 4120;</t>
  </si>
  <si>
    <t>w § 4010 zmniejszenie o kwotę 45.000,00 zł - korekta wysokości środków przeznaczonych na wynagrodzenia pracowników; przeniesienie środków do dz. 801 rozdz. 80103 § 4010;</t>
  </si>
  <si>
    <t>w § 4110 zmniejszenie o kwotę 7.600,00 zł - korekta wysokości środków zabezpieczonych na pochodne od wynagrodzeń; przeniesienie środków do dz. 801 rozdz. 80103 § 4110;</t>
  </si>
  <si>
    <t>w § 4120 zmniejszenie o kwotę 1.430,00 zł - korekta wysokości środków zabezpieczonych na pochodne od wynagrodzeń; przeniesienie środków do dz. 801 rozdz. 80103 § 4120;</t>
  </si>
  <si>
    <t>zwiększenie środków do dyspozycji Ośrodka Pomocy Społecznej;</t>
  </si>
  <si>
    <t>w § 4330 zwiększenie o kwotę 126.000,00 zł - uzupełnienie środków finansowych na zakup usług od innych jednostek samorządu terytorialnego (opłaty za pobyt dzieci w placówkach opiekuńczo - wychowawczych, rodzinnych domach dziecka i rodzinach zastępczych (współfinansowanie pieczy zastępczej); źródło pokrycia wydatków: środki ze zmniejszonych wydatków budżetowych;</t>
  </si>
  <si>
    <t>2/ zwiększenie środków do dyspozycji  Zespołu Szkolno-Przedszkolnego Nr 1;</t>
  </si>
  <si>
    <t>w § 4260 zwiększenie o kwotę 45.460,00 zł - uzupełnienie środków finansowych na zakup energii; źródło pokrycia wydatków: środki ze zmniejszonych wydatków budżetowych;</t>
  </si>
  <si>
    <t>w § 4270 zwiększenie o kwotę 2.500,00 zł - uzupełnienie środków finansowych na zakup usług remontowych; źródło pokrycia wydatków: środki ze zmniejszonych wydatków budżetowych;</t>
  </si>
  <si>
    <t>w § 4010 zwiększenie o kwotę 366.405,00 zł - uzupełnienie środków na wynagrodzenia osobowe pracowników; źródło pokrycia wydatków: środki ze zmniejszonych wydatków budżetowych;</t>
  </si>
  <si>
    <t>w § 4110 zwiększenie o kwotę 61.430,00 zł - uzupełnienie środków na pochodne od wynagrodzeń; źródło pokrycia wydatków: środki ze zmniejszonych wydatków budżetowych;</t>
  </si>
  <si>
    <t>w § 4010 zwiększenie o kwotę 270.052,00 zł - uzupełnienie środków na wynagrodzenia osobowe pracowników; źródło pokrycia wydatków: środki ze zmniejszonych wydatków budżetowych;</t>
  </si>
  <si>
    <t>w § 4110 zwiększenie o kwotę 28.830,00 zł - uzupełnienie środków na pochodne od wynagrodzeń; źródło pokrycia wydatków: środki ze zmniejszonych wydatków budżetowych;</t>
  </si>
  <si>
    <t>w § 4260 zwiększenie o kwotę 27.333,00 zł - uzupełnienie środków finansowych na zakup energii; źródło pokrycia wydatków: środki ze zmniejszonych wydatków budżetowych;</t>
  </si>
  <si>
    <t>2/ zwiększenie środków do dyspozycji Szkoły Podstawowej Nr 5;</t>
  </si>
  <si>
    <t>w § 4010 zwiększenie o kwotę 25.780,00 zł - uzupełnienie środków na wynagrodzenia osobowe pracowników; źródło pokrycia wydatków: środki ze zmniejszonych wydatków budżetowych;</t>
  </si>
  <si>
    <t>w § 4110 zwiększenie o kwotę 4.000,00 zł - uzupełnienie środków na pochodne od wynagrodzeń; źródło pokrycia wydatków: środki ze zmniejszonych wydatków budżetowych;</t>
  </si>
  <si>
    <t>1/ zwiększenie środków do dyspozycji Szkoły Podstawowej Nr 5;</t>
  </si>
  <si>
    <t>w § 4010 zwiększenie o kwotę 43.283,00 zł - uzupełnienie środków na wynagrodzenia osobowe pracowników; źródło pokrycia wydatków: środki ze zmniejszonych wydatków budżetowych;</t>
  </si>
  <si>
    <t>w § 4110 zwiększenie o kwotę 7.238,00 zł - uzupełnienie środków na pochodne od wynagrodzeń; źródło pokrycia wydatków: środki ze zmniejszonych wydatków budżetowych;</t>
  </si>
  <si>
    <t>w § 4010 zwiększenie o kwotę 311.800,00 zł - uzupełnienie środków na wynagrodzenia osobowe pracowników; źródło pokrycia wydatków: środki ze zmniejszonych wydatków budżetowych;</t>
  </si>
  <si>
    <t>w § 4110 zwiększenie o kwotę 103.013,00 zł - uzupełnienie środków na pochodne od wynagrodzeń; źródło pokrycia wydatków: środki ze zmniejszonych wydatków budżetowych;</t>
  </si>
  <si>
    <t>w § 4010 zwiększenie o kwotę 170.940,00 zł - uzupełnienie środków na wynagrodzenia osobowe pracowników; źródło pokrycia wydatków: środki ze zmniejszonych wydatków budżetowych;</t>
  </si>
  <si>
    <t>zwiększenie środków do dyspozycji Zespołu Szkół Nr 2;</t>
  </si>
  <si>
    <t>w § 4010 zwiększenie o kwotę 64.478,00 zł - uzupełnienie środków na wynagrodzenia osobowe pracowników; źródło pokrycia wydatków: środki ze zmniejszonych wydatków budżetowych;</t>
  </si>
  <si>
    <t>w § 4010 zwiększenie o kwotę 113.820,00 zł - uzupełnienie środków na wynagrodzenia osobowe pracowników; źródło pokrycia wydatków: środki ze zmniejszonych wydatków budżetowych;</t>
  </si>
  <si>
    <t>w § 4010 zwiększenie o kwotę 75.843,00 zł - uzupełnienie środków na wynagrodzenia osobowe pracowników; źródło pokrycia wydatków: środki ze zmniejszonych wydatków budżetowych;</t>
  </si>
  <si>
    <t>w § 4210 zwiększenie o kwotę 22.786,00 zł - uzupełnienie środków na zakup materiałów (zakup pelletu do szkolnej kotłowni);  źródło pokrycia wydatków: środki ze zmniejszonych wydatków budżetowych;</t>
  </si>
  <si>
    <t>w § 4210 zwiększenie o kwotę 15.190,00 zł - uzupełnienie środków na zakup materiałów (zakup pelletu do szkolnej kotłowni);  źródło pokrycia wydatków: środki ze zmniejszonych wydatków budżetowych;</t>
  </si>
  <si>
    <t>2/ przeniesienia między działami środków będących w dyspozycji Zespołu Szkolno-Przedszkolnego Nr 3;</t>
  </si>
  <si>
    <t xml:space="preserve">w § 4010 zwiększenie o kwotę 24.000,00 zł - uzupełnienie środków na wynagrodzenia osobowe pracowników; środki z przeniesienia z dz. 854 rozdz. 85401 § 4010; </t>
  </si>
  <si>
    <t xml:space="preserve">w § 4110 zwiększenie o kwotę 1.200,00 zł - uzupełnienie środków na pochodne od wynagrodzeń; środki z przeniesienia z dz. 854 rozdz. 85401 § 4010; </t>
  </si>
  <si>
    <t xml:space="preserve">w § 4010 zwiększenie o kwotę 10.650,00 zł - uzupełnienie środków na wynagrodzenia osobowe pracowników; środki z przeniesienia z dz. 854 rozdz. 85401 §§ 4010, 4110 ; </t>
  </si>
  <si>
    <t xml:space="preserve">w § 4110 zwiększenie o kwotę 500,00 zł - uzupełnienie środków na pochodne od wynagrodzeń; środki z przeniesienia z dz. 854 rozdz. 85404 § 4110 ; </t>
  </si>
  <si>
    <t>2/ przeniesienia między działami środków będących w dyspozycji Zespołu Szkolno-Przedszkolnego Nr 4;</t>
  </si>
  <si>
    <t>1/ przeniesienia między działami środków będących w dyspozycji Zespołu Szkolno-Przedszkolnego Nr 3;</t>
  </si>
  <si>
    <t xml:space="preserve">w § 4010 zwiększenie o kwotę 14.600,00 zł - uzupełnienie środków na wynagrodzenia osobowe pracowników; środki z przeniesienia z dz. 854 rozdz. 85401 § 4120, rozdz. 85404 §§ 4010, 4110, 4120; </t>
  </si>
  <si>
    <t xml:space="preserve">w § 4110 zwiększenie o kwotę 1.450,00 zł - uzupełnienie środków na pochodne od wynagrodzeń; środki z przeniesienia z dz. 854 rozdz. 85401 §§ 4110, 4120, rozdz. 85404 § 4120; </t>
  </si>
  <si>
    <t xml:space="preserve">w § 4120 zwiększenie o kwotę 100,00 zł - uzupełnienie środków na pochodne od wynagrodzeń; środki z przeniesienia z dz. 854 rozdz. 85404 § 4120; </t>
  </si>
  <si>
    <t>w § 4010 zmniejszenie o kwotę 30.000,00 zł - korekta wysokości środków przeznaczonych na wynagrodzenia pracowników; przeniesienie środków do dz. 801 rozdz. 80148 §§ 4010, 4110, 4120;</t>
  </si>
  <si>
    <t>w § 4110 zmniejszenie o kwotę 7.000,00 zł - korekta wysokości środków zabezpieczonych na pochodne od wynagrodzeń; przeniesienie środków do dz. 801 rozdz. 80149 § 4010,  rozdz. 80150 § 4110;</t>
  </si>
  <si>
    <t>w § 4120 zmniejszenie o kwotę 2.000,00 zł - korekta wysokości środków zabezpieczonych na pochodne od wynagrodzeń; przeniesienie środków do dz. 801 rozdz. 80150 §§ 4010, 4110;</t>
  </si>
  <si>
    <t>3/ przeniesienia między działami środków będących w dyspozycji Zespołu Szkolno-Przedszkolnego Nr 4;</t>
  </si>
  <si>
    <t>w § 4010 zmniejszenie o kwotę 11.500,00 zł - korekta wysokości środków przeznaczonych na wynagrodzenia pracowników; przeniesienie środków do dz. 801 rozdz. 80150 § 4010;</t>
  </si>
  <si>
    <t>w § 4110 zmniejszenie o kwotę 1.700,00 zł - korekta wysokości środków zabezpieczonych na pochodne od wynagrodzeń; przeniesienie środków do dz. 801 rozdz. 80149 § 4110, rozdz. 80150 § 4010;</t>
  </si>
  <si>
    <t>w § 4120 zmniejszenie o kwotę 300,00 zł - korekta wysokości środków zabezpieczonych na pochodne od wynagrodzeń; przeniesienie środków do dz. 801 rozdz. 80150 §§ 4010, 4110, 4120;</t>
  </si>
  <si>
    <t>2/ przeniesienie między paragrafami środków będących w dyspozycji Nowodworskiego Ośrodka Sportu i Rekreacji;</t>
  </si>
  <si>
    <t xml:space="preserve">1/ zwiększenie o kwotę 167.470,00 zł w związku ze zwiększeniem w 2020 r. planu dochodów z tytułu opłat za zezwolenia na sprzedaż napojów alkoholowych ; zwiększenie środków do dyspozycji Urzędu Miejskiego - Wieloosobowe stanowisko ds. Społecznych na realizację zadań zgodnie z Programem Profilaktyki i Rozwiązywania Problemów Alkoholowych oraz Przeciwdziałania Narkomanii dla Miasta Nowy Dwór Mazowiecki na rok 2020; </t>
  </si>
  <si>
    <t xml:space="preserve">środki  finansowe przeznaczone na zadanie "Program Profilaktyczno - Wychowawczy poprzez udział w Kulturze Fizycznej" realizowane zgodnie z Programem Profilaktyki i Rozwiązywania Problemów Alkoholowych oraz Przeciwdziałania Narkomanii dla Miasta Nowy Dwór Mazowiecki na rok 2020 (ograniczenie występowania skali problemów związanych z podejmowaniem zachowań ryzykownych przez dzieci i młodzież poprzez zapewnienie im dostępu do atrakcyjnych form spędzania czasu wolnego, w tym między innymi finansowanie pozalekcyjnych zajęć sportowych połączonych z programem profilaktycznym mającym na celu redukcję zagrożeń patologiami poprzez podniesienie umiejętności społecznych) </t>
  </si>
  <si>
    <t xml:space="preserve">w § 4110 zmniejszenie o kwotę 2.300,00 zł - korekta wysokości środków zabezpieczonych na pochodne od wynagrodzeń; </t>
  </si>
  <si>
    <t>w § 4120 zmniejszenie o kwotę 490,00 zł - korekta wysokości środków zabezpieczonych na pochodne od wynagrodzeń );</t>
  </si>
  <si>
    <t>w § 4170 zmniejszenie o kwotę 22.850,00 zł - korekta wysokości środków zabezpieczonych na wynagrodzenia (umowy zlecenia )</t>
  </si>
  <si>
    <t xml:space="preserve">w § 4220 zmniejszenie o kwotę 1.000,00 zł - korekta wysokości środków zabezpieczonych na zakup art. żywności </t>
  </si>
  <si>
    <t>w § 4300 zwiększenie o kwotę 16.000,00 zł -uzupełnienie środków na zakup usług (usługa psychologa i usługi fizjoterapeutyczne)</t>
  </si>
  <si>
    <t>z dnia 20 października 2020r.</t>
  </si>
  <si>
    <r>
      <t xml:space="preserve">w § 6059 zmniejszenie o kwotę 20.000,00 zł ze środków zabezpieczonych na zadanie inwestycyjne  w ramach Projektu RPOWM  2014-2020 pn. </t>
    </r>
    <r>
      <rPr>
        <b/>
        <i/>
        <sz val="9"/>
        <rFont val="Verdana"/>
        <family val="2"/>
        <charset val="238"/>
      </rPr>
      <t>Kompleksowy rozwój multimodalnej mobilności miejskiej w Nowym Dworze Mazowieckim; Projekt objęty WPF;</t>
    </r>
    <r>
      <rPr>
        <i/>
        <sz val="9"/>
        <rFont val="Verdana"/>
        <family val="2"/>
        <charset val="238"/>
      </rPr>
      <t xml:space="preserve"> przeniesienie środków do dz. 900  do rozdz. 90005 § 6230 - dotacje celowe dla mieszkańców; </t>
    </r>
  </si>
  <si>
    <r>
      <t>korekta źródeł finansowania projektu realizowanego przez Urząd Miejski - Wydział Projektów Infrastrukturalnych, w ramach RPOWM 2014-2020 pn.</t>
    </r>
    <r>
      <rPr>
        <b/>
        <i/>
        <sz val="9"/>
        <rFont val="Verdana"/>
        <family val="2"/>
        <charset val="238"/>
      </rPr>
      <t xml:space="preserve"> Odnowa tkanki mieszkaniowej na terenie Miasta Nowy Dwór Mazowiecki jako element szerszego działania rewitalizacyjnego</t>
    </r>
    <r>
      <rPr>
        <i/>
        <sz val="9"/>
        <rFont val="Verdana"/>
        <family val="2"/>
        <charset val="238"/>
      </rPr>
      <t xml:space="preserve">, w związku z otrzymaniem dofinansowania z Rządowego Funduszu Inwestycji Lokalnych; </t>
    </r>
    <r>
      <rPr>
        <b/>
        <i/>
        <sz val="9"/>
        <rFont val="Verdana"/>
        <family val="2"/>
        <charset val="238"/>
      </rPr>
      <t>Projekt objęty WPF;</t>
    </r>
  </si>
  <si>
    <r>
      <t xml:space="preserve">w § 6050 zwiększenie o kwotę 3.000.000,00 zł - wprowadzenie dofinansowania w ramach środków pozyskanych z </t>
    </r>
    <r>
      <rPr>
        <b/>
        <i/>
        <sz val="9"/>
        <rFont val="Verdana"/>
        <family val="2"/>
        <charset val="238"/>
      </rPr>
      <t>Rządowego Funduszu Inwestycji Lokalnych</t>
    </r>
    <r>
      <rPr>
        <i/>
        <sz val="9"/>
        <rFont val="Verdana"/>
        <family val="2"/>
        <charset val="238"/>
      </rPr>
      <t xml:space="preserve"> (wydatki niekwalifikowalne)</t>
    </r>
  </si>
  <si>
    <r>
      <t xml:space="preserve">1/ korekta klasyfikacji budżetowej wydatków realizowanych przez Urząd Miejski - Wydział Informatyki dotyczących realizowanego Projektu pn. </t>
    </r>
    <r>
      <rPr>
        <b/>
        <i/>
        <sz val="9"/>
        <rFont val="Verdana"/>
        <family val="2"/>
        <charset val="238"/>
      </rPr>
      <t>"Zdalna Szkoła - wsparcie Ogólnopolskiej Sieci Edukacyjnej w systemie kształcenia zdalnego</t>
    </r>
    <r>
      <rPr>
        <i/>
        <sz val="9"/>
        <rFont val="Verdana"/>
        <family val="2"/>
        <charset val="238"/>
      </rPr>
      <t>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klasyfikacji budżetowej do zasad finansowania projektu); środki z przeniesienia z dz. 801 rozdz. 80195 §§ 4217, 4219</t>
    </r>
  </si>
  <si>
    <r>
      <t xml:space="preserve">korekta planu wydatków będących w dyspozycji Urzędu Miejskiego -Wydział Informatyki, na realizację Projektu </t>
    </r>
    <r>
      <rPr>
        <b/>
        <i/>
        <sz val="9"/>
        <rFont val="Verdana"/>
        <family val="2"/>
        <charset val="238"/>
      </rPr>
      <t>"E-usługi dla Nowego Dworu Mazowieckiego</t>
    </r>
    <r>
      <rPr>
        <i/>
        <sz val="9"/>
        <rFont val="Verdana"/>
        <family val="2"/>
        <charset val="238"/>
      </rPr>
      <t xml:space="preserve">" w ramach Regionalnego Programu Operacyjnego Województwa Mazowieckiego 2014-2020; </t>
    </r>
    <r>
      <rPr>
        <b/>
        <i/>
        <sz val="9"/>
        <rFont val="Verdana"/>
        <family val="2"/>
        <charset val="238"/>
      </rPr>
      <t>Projekt objęty WPF;</t>
    </r>
  </si>
  <si>
    <t>w § 8110 zmniejszenie o kwotę 470.143,00 zł - korekta wysokości środków zabezpieczonych na spłatę odsetek od kredytów;</t>
  </si>
  <si>
    <t>3/ zwiększenie środków do dyspozycji  Zespołu Szkolno-Przedszkolnego Nr 3;</t>
  </si>
  <si>
    <t>4/ zwiększenie środków do dyspozycji  Zespołu Szkolno-Przedszkolnego Nr 4;</t>
  </si>
  <si>
    <t>5/ zwiększenie środków do dyspozycji Szkoły Podstawowej Nr 1;</t>
  </si>
  <si>
    <t>4/ zwiększenie środków do dyspozycji Publicznego Przedszkola Nr 3;</t>
  </si>
  <si>
    <r>
      <t xml:space="preserve">1/ korekta klasyfikacji budżetowej wydatków realizowanych przez Urząd Miejski - Wydział Informatyki dotyczących realizowanego Projektu pn. </t>
    </r>
    <r>
      <rPr>
        <b/>
        <i/>
        <sz val="9"/>
        <rFont val="Verdana"/>
        <family val="2"/>
        <charset val="238"/>
      </rPr>
      <t>"Zdalna Szkoła - wsparcie Ogólnopolskiej Sieci Edukacyjnej w systemie kształcenia zdalnego</t>
    </r>
    <r>
      <rPr>
        <i/>
        <sz val="9"/>
        <rFont val="Verdana"/>
        <family val="2"/>
        <charset val="238"/>
      </rPr>
      <t>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klasyfikacji budżetowej do zasad finansowania projektu); przeniesienie środków do dz. 750 rozdz. 75077 § 4217</t>
    </r>
  </si>
  <si>
    <r>
      <t>w § 6060 zwiększenie o łączną kwotę 99.870,00 zł - uzupełnienie środków na zadaniu inwestycyjnym pn.</t>
    </r>
    <r>
      <rPr>
        <b/>
        <i/>
        <sz val="9"/>
        <rFont val="Verdana"/>
        <family val="2"/>
        <charset val="238"/>
      </rPr>
      <t xml:space="preserve"> Zakup pojazdu typu śmieciarka (</t>
    </r>
    <r>
      <rPr>
        <i/>
        <sz val="9"/>
        <rFont val="Verdana"/>
        <family val="2"/>
        <charset val="238"/>
      </rPr>
      <t xml:space="preserve">kwoty ofertowe w trwającym postępowaniu o udzielenia zamówienia publicznego przewyższają kwoty zabezpieczone w budżecie miasta na to zadanie); źródło pokrycia wydatku: środki z przeniesienia w ramach rozdziału 90003 z § 4300 i z § 6210; 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</t>
    </r>
  </si>
  <si>
    <r>
      <t xml:space="preserve">w § 6050 zmniejszenie o kwotę 35.000,00 zł ze środków zabezpieczonych na zadanie inwestycyjne pn. </t>
    </r>
    <r>
      <rPr>
        <b/>
        <i/>
        <sz val="9"/>
        <rFont val="Verdana"/>
        <family val="2"/>
        <charset val="238"/>
      </rPr>
      <t xml:space="preserve">Wykonanie schodów - zejście na Targowisko Miejskie Nr 1 na wysokości ul. Warszawskiej; zadanie nieobjęte WPF; </t>
    </r>
    <r>
      <rPr>
        <i/>
        <sz val="9"/>
        <rFont val="Verdana"/>
        <family val="2"/>
        <charset val="238"/>
      </rPr>
      <t xml:space="preserve">przeniesienie środków do dz. 900  do rozdz. 90005 § 6230 - dotacje celowe dla mieszkańców; </t>
    </r>
  </si>
  <si>
    <r>
      <t>korekta źródeł finansowania projektu realizowanego przez Urząd Miejski - Wydział Projektów Infrastrukturalnych, w ramach RPOWM 2014-2020 pn.</t>
    </r>
    <r>
      <rPr>
        <b/>
        <i/>
        <sz val="9"/>
        <rFont val="Verdana"/>
        <family val="2"/>
        <charset val="238"/>
      </rPr>
      <t xml:space="preserve"> Zabezpieczenie i utrzymanie zabytkowego budynku dawnego Kasyna Oficerskiego</t>
    </r>
    <r>
      <rPr>
        <i/>
        <sz val="9"/>
        <rFont val="Verdana"/>
        <family val="2"/>
        <charset val="238"/>
      </rPr>
      <t xml:space="preserve"> (Dz. 6.2 Rewitalizacja obszarów zmarginalizowanych) , w związku z otrzymaniem dofinansowania z Rządowego Funduszu Inwestycji Lokalnych; </t>
    </r>
    <r>
      <rPr>
        <b/>
        <i/>
        <sz val="9"/>
        <rFont val="Verdana"/>
        <family val="2"/>
        <charset val="238"/>
      </rPr>
      <t>Projekt objęty WPF</t>
    </r>
  </si>
  <si>
    <r>
      <t xml:space="preserve">w § 6050 zwiększenie o kwotę 383.449,00 zł - wprowadzenie dofinansowania w ramach środków pozyskanych z </t>
    </r>
    <r>
      <rPr>
        <b/>
        <i/>
        <sz val="9"/>
        <rFont val="Verdana"/>
        <family val="2"/>
        <charset val="238"/>
      </rPr>
      <t>Rządowego Funduszu Inwestycji Lokalnych</t>
    </r>
    <r>
      <rPr>
        <i/>
        <sz val="9"/>
        <rFont val="Verdana"/>
        <family val="2"/>
        <charset val="238"/>
      </rPr>
      <t xml:space="preserve"> (wydatki niekwalifikowalne)</t>
    </r>
  </si>
  <si>
    <r>
      <t xml:space="preserve">2/ korekta klasyfikacji budżetowej oraz wysokości planu wydatków dotyczących Projektu realizowanego przez Urząd Miejski - Wydział Informatyki pn. </t>
    </r>
    <r>
      <rPr>
        <b/>
        <i/>
        <sz val="9"/>
        <rFont val="Verdana"/>
        <family val="2"/>
        <charset val="238"/>
      </rPr>
      <t>"Zdalna Szkoła + w ramach Ogólnopolskiej Sieci Edukacyjnej</t>
    </r>
    <r>
      <rPr>
        <i/>
        <sz val="9"/>
        <rFont val="Verdana"/>
        <family val="2"/>
        <charset val="238"/>
      </rPr>
      <t>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nazwy projektu, wysokości środków oraz klasyfikacji budżetowej do zasad finansowania projektu); środki z przeniesienia z dz. 801 rozdz. 80195 §§ 4217, 4219</t>
    </r>
  </si>
  <si>
    <r>
      <t xml:space="preserve">2/ korekta klasyfikacji budżetowej wydatków dotyczących Projektu realizowanego przez Urząd Miejski - Wydział Informatyki pn. </t>
    </r>
    <r>
      <rPr>
        <b/>
        <i/>
        <sz val="9"/>
        <rFont val="Verdana"/>
        <family val="2"/>
        <charset val="238"/>
      </rPr>
      <t>"Zdalna Szkoła + w ramach Ogólnopolskiej Sieci Edukacyjnej"</t>
    </r>
    <r>
      <rPr>
        <i/>
        <sz val="9"/>
        <rFont val="Verdana"/>
        <family val="2"/>
        <charset val="238"/>
      </rPr>
      <t xml:space="preserve">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nazwy projektu, wysokości środków oraz klasyfikacji budżetowej do zasad finansowania projektu);  przeniesienie środków do dz. 750 rozdz. 75077 § 4217</t>
    </r>
  </si>
  <si>
    <t>w § 6220 zwiększenie o kwotę 200.000,00 zł - wprowadzenie dotacji celowej dla Nowodworskiego Centrum Medycznego na dofinansowanie remontu oraz doposażenia oddziału chirurgii ogólnej; źródło pokrycia wydatku: środki ze zmniejszonych wydatków budżetowych</t>
  </si>
  <si>
    <t>Dotacje celowe z budżetu na finanso-wanie lub dofinanso-wanie kosztów realizacji inwestycji i zakupów inwestycy-jnych samorządo-wych zakładów budżetowych</t>
  </si>
  <si>
    <t>Załącznik nr 2 do uchwały Nr XVI / ... / 2020</t>
  </si>
  <si>
    <t>1/ zwiększenie planu wydatków do dyspozycji Urzędu Miejskiego - Wieloosobowe stanowisko ds. Edukacji- MW;</t>
  </si>
  <si>
    <t>w § 4210 zwiększenie o kwotę 10.640,00 zł - środki z przeznaczeniem na zakup strojów i sprzętu sportowego dla sekcji sportowych realizujących program profilaktyczny</t>
  </si>
  <si>
    <t>1/ korekta planu wydatków realizowanych przez Urząd Miejski - Wydział Projektów Infrastrukturalnych;</t>
  </si>
  <si>
    <t>2/ korekta planu wydatków realizowanych przez Urząd Miejski  - Wydział Gospodarki Komunalnej:</t>
  </si>
  <si>
    <r>
      <t xml:space="preserve">w § 6050 zmniejszenie o kwotę 150.000,00 zł ze środków finansowych przeznaczonych na realizację zadania inwestycyjnego pn. </t>
    </r>
    <r>
      <rPr>
        <b/>
        <i/>
        <sz val="9"/>
        <rFont val="Verdana"/>
        <family val="2"/>
        <charset val="238"/>
      </rPr>
      <t>Modernizacja dróg miejskich; zadanie nieobjęte WPF ;</t>
    </r>
  </si>
  <si>
    <t>w § 6050 zmniejszenie:</t>
  </si>
  <si>
    <r>
      <t xml:space="preserve">o kwotę 345.000,00 zł - korekta wysokości środków na zadaniu inwestycyjnym pn. </t>
    </r>
    <r>
      <rPr>
        <b/>
        <i/>
        <sz val="9"/>
        <rFont val="Verdana"/>
        <family val="2"/>
        <charset val="238"/>
      </rPr>
      <t>Budowa i przebudowa dróg gminnych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WPF;</t>
    </r>
    <r>
      <rPr>
        <i/>
        <sz val="9"/>
        <rFont val="Verdana"/>
        <family val="2"/>
        <charset val="238"/>
      </rPr>
      <t xml:space="preserve"> w tym przeniesienie środków w wysokości 185.000,00 zł do dz. 900  do rozdz. 90005 § 6230 - dotacje celowe dla mieszkańców; </t>
    </r>
    <r>
      <rPr>
        <b/>
        <i/>
        <sz val="9"/>
        <rFont val="Verdana"/>
        <family val="2"/>
        <charset val="238"/>
      </rPr>
      <t/>
    </r>
  </si>
  <si>
    <r>
      <t xml:space="preserve">o kwotę 168.087,69 zł - korekta wysokości środków własnych miasta dotyczących zadania inwestycyjnego pn. </t>
    </r>
    <r>
      <rPr>
        <b/>
        <i/>
        <sz val="9"/>
        <rFont val="Verdana"/>
        <family val="2"/>
        <charset val="238"/>
      </rPr>
      <t>Budowa drogi gminnej Nr 240441W - łącznika ulicy Przemysłowej  i ulicy Towarowej w Nowym Dworze Mazowieckim</t>
    </r>
    <r>
      <rPr>
        <i/>
        <sz val="9"/>
        <rFont val="Verdana"/>
        <family val="2"/>
        <charset val="238"/>
      </rPr>
      <t xml:space="preserve"> ; </t>
    </r>
    <r>
      <rPr>
        <b/>
        <i/>
        <sz val="9"/>
        <rFont val="Verdana"/>
        <family val="2"/>
        <charset val="238"/>
      </rPr>
      <t xml:space="preserve">zadanie objęte WPF;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</si>
</sst>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10"/>
      <color indexed="12"/>
      <name val="Arial CE"/>
      <charset val="238"/>
    </font>
    <font>
      <b/>
      <sz val="9"/>
      <color indexed="10"/>
      <name val="Arial"/>
      <family val="2"/>
    </font>
    <font>
      <sz val="10"/>
      <color indexed="20"/>
      <name val="Arial CE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i/>
      <sz val="9"/>
      <color rgb="FFFF0000"/>
      <name val="Verdana"/>
      <family val="2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10"/>
      <name val="Arial CE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/>
    <xf numFmtId="0" fontId="4" fillId="2" borderId="0" xfId="0" applyFont="1" applyFill="1" applyAlignment="1">
      <alignment horizontal="center" shrinkToFit="1"/>
    </xf>
    <xf numFmtId="0" fontId="8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9" fillId="0" borderId="0" xfId="0" applyFont="1"/>
    <xf numFmtId="0" fontId="9" fillId="0" borderId="0" xfId="0" applyFont="1" applyFill="1"/>
    <xf numFmtId="0" fontId="11" fillId="0" borderId="0" xfId="0" applyFont="1"/>
    <xf numFmtId="0" fontId="7" fillId="0" borderId="0" xfId="0" applyFont="1" applyAlignment="1">
      <alignment vertical="center" shrinkToFit="1"/>
    </xf>
    <xf numFmtId="0" fontId="2" fillId="0" borderId="0" xfId="0" applyFont="1" applyFill="1"/>
    <xf numFmtId="4" fontId="10" fillId="0" borderId="0" xfId="0" applyNumberFormat="1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3" fillId="3" borderId="5" xfId="0" applyFont="1" applyFill="1" applyBorder="1" applyAlignment="1">
      <alignment horizontal="center" vertical="center" shrinkToFit="1"/>
    </xf>
    <xf numFmtId="4" fontId="12" fillId="3" borderId="6" xfId="0" applyNumberFormat="1" applyFont="1" applyFill="1" applyBorder="1" applyAlignment="1">
      <alignment horizontal="right" vertical="center" shrinkToFit="1"/>
    </xf>
    <xf numFmtId="4" fontId="12" fillId="3" borderId="7" xfId="0" applyNumberFormat="1" applyFont="1" applyFill="1" applyBorder="1" applyAlignment="1">
      <alignment horizontal="right" vertical="center" shrinkToFit="1"/>
    </xf>
    <xf numFmtId="4" fontId="12" fillId="3" borderId="8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4" fontId="13" fillId="3" borderId="13" xfId="0" applyNumberFormat="1" applyFont="1" applyFill="1" applyBorder="1" applyAlignment="1">
      <alignment horizontal="right" vertical="center" shrinkToFit="1"/>
    </xf>
    <xf numFmtId="4" fontId="13" fillId="3" borderId="14" xfId="0" applyNumberFormat="1" applyFont="1" applyFill="1" applyBorder="1" applyAlignment="1">
      <alignment horizontal="right" vertical="center" shrinkToFit="1"/>
    </xf>
    <xf numFmtId="4" fontId="13" fillId="3" borderId="15" xfId="0" applyNumberFormat="1" applyFont="1" applyFill="1" applyBorder="1" applyAlignment="1">
      <alignment horizontal="right" vertical="center" shrinkToFit="1"/>
    </xf>
    <xf numFmtId="4" fontId="12" fillId="0" borderId="16" xfId="0" applyNumberFormat="1" applyFont="1" applyFill="1" applyBorder="1" applyAlignment="1">
      <alignment horizontal="right" vertical="center" shrinkToFit="1"/>
    </xf>
    <xf numFmtId="4" fontId="12" fillId="0" borderId="7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 shrinkToFit="1"/>
    </xf>
    <xf numFmtId="4" fontId="12" fillId="0" borderId="6" xfId="0" applyNumberFormat="1" applyFont="1" applyFill="1" applyBorder="1" applyAlignment="1">
      <alignment horizontal="right" vertical="center" shrinkToFit="1"/>
    </xf>
    <xf numFmtId="4" fontId="12" fillId="0" borderId="11" xfId="0" applyNumberFormat="1" applyFont="1" applyFill="1" applyBorder="1" applyAlignment="1">
      <alignment horizontal="right" vertical="center" shrinkToFit="1"/>
    </xf>
    <xf numFmtId="4" fontId="12" fillId="0" borderId="5" xfId="0" applyNumberFormat="1" applyFont="1" applyFill="1" applyBorder="1" applyAlignment="1">
      <alignment horizontal="right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4" fontId="13" fillId="0" borderId="13" xfId="0" applyNumberFormat="1" applyFont="1" applyFill="1" applyBorder="1" applyAlignment="1">
      <alignment horizontal="right" vertical="center" shrinkToFit="1"/>
    </xf>
    <xf numFmtId="4" fontId="13" fillId="0" borderId="14" xfId="0" applyNumberFormat="1" applyFont="1" applyFill="1" applyBorder="1" applyAlignment="1">
      <alignment horizontal="right" vertical="center" shrinkToFit="1"/>
    </xf>
    <xf numFmtId="4" fontId="13" fillId="0" borderId="15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4" fontId="13" fillId="3" borderId="8" xfId="0" applyNumberFormat="1" applyFont="1" applyFill="1" applyBorder="1" applyAlignment="1">
      <alignment horizontal="right" vertical="center" shrinkToFit="1"/>
    </xf>
    <xf numFmtId="4" fontId="13" fillId="3" borderId="5" xfId="0" applyNumberFormat="1" applyFont="1" applyFill="1" applyBorder="1" applyAlignment="1">
      <alignment horizontal="right" vertical="center" shrinkToFit="1"/>
    </xf>
    <xf numFmtId="4" fontId="13" fillId="0" borderId="8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4" fontId="13" fillId="0" borderId="11" xfId="0" applyNumberFormat="1" applyFont="1" applyFill="1" applyBorder="1" applyAlignment="1">
      <alignment horizontal="right" vertical="center" shrinkToFit="1"/>
    </xf>
    <xf numFmtId="4" fontId="13" fillId="3" borderId="7" xfId="0" applyNumberFormat="1" applyFont="1" applyFill="1" applyBorder="1" applyAlignment="1">
      <alignment horizontal="right" vertical="center" shrinkToFit="1"/>
    </xf>
    <xf numFmtId="4" fontId="13" fillId="0" borderId="7" xfId="0" applyNumberFormat="1" applyFont="1" applyFill="1" applyBorder="1" applyAlignment="1">
      <alignment horizontal="right" vertical="center" shrinkToFit="1"/>
    </xf>
    <xf numFmtId="4" fontId="13" fillId="0" borderId="12" xfId="0" applyNumberFormat="1" applyFont="1" applyFill="1" applyBorder="1" applyAlignment="1">
      <alignment horizontal="right" vertical="center" shrinkToFit="1"/>
    </xf>
    <xf numFmtId="4" fontId="13" fillId="0" borderId="17" xfId="0" applyNumberFormat="1" applyFont="1" applyFill="1" applyBorder="1" applyAlignment="1">
      <alignment horizontal="right" vertical="center" shrinkToFit="1"/>
    </xf>
    <xf numFmtId="4" fontId="12" fillId="3" borderId="16" xfId="0" applyNumberFormat="1" applyFont="1" applyFill="1" applyBorder="1" applyAlignment="1">
      <alignment horizontal="right" vertical="center" shrinkToFit="1"/>
    </xf>
    <xf numFmtId="4" fontId="13" fillId="3" borderId="11" xfId="0" applyNumberFormat="1" applyFont="1" applyFill="1" applyBorder="1" applyAlignment="1">
      <alignment horizontal="right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4" fontId="12" fillId="3" borderId="9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vertical="center" shrinkToFit="1"/>
    </xf>
    <xf numFmtId="0" fontId="17" fillId="0" borderId="0" xfId="0" applyFont="1" applyFill="1"/>
    <xf numFmtId="0" fontId="14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left" vertical="center" shrinkToFit="1"/>
    </xf>
    <xf numFmtId="0" fontId="14" fillId="3" borderId="13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3" borderId="16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justify" shrinkToFit="1"/>
    </xf>
    <xf numFmtId="0" fontId="12" fillId="2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" fontId="13" fillId="3" borderId="12" xfId="0" applyNumberFormat="1" applyFont="1" applyFill="1" applyBorder="1" applyAlignment="1">
      <alignment horizontal="right" vertical="center" shrinkToFi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center" shrinkToFit="1"/>
    </xf>
    <xf numFmtId="4" fontId="13" fillId="3" borderId="17" xfId="0" applyNumberFormat="1" applyFont="1" applyFill="1" applyBorder="1" applyAlignment="1">
      <alignment horizontal="right" vertical="center" shrinkToFit="1"/>
    </xf>
    <xf numFmtId="0" fontId="13" fillId="0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12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5" fillId="2" borderId="0" xfId="0" applyFont="1" applyFill="1" applyBorder="1"/>
    <xf numFmtId="0" fontId="14" fillId="2" borderId="0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0" fontId="15" fillId="2" borderId="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shrinkToFit="1"/>
    </xf>
    <xf numFmtId="4" fontId="5" fillId="0" borderId="0" xfId="0" applyNumberFormat="1" applyFont="1" applyBorder="1" applyAlignment="1">
      <alignment horizontal="justify" shrinkToFit="1"/>
    </xf>
    <xf numFmtId="4" fontId="8" fillId="0" borderId="0" xfId="0" applyNumberFormat="1" applyFont="1" applyAlignment="1">
      <alignment vertical="center" shrinkToFit="1"/>
    </xf>
    <xf numFmtId="4" fontId="7" fillId="0" borderId="0" xfId="0" applyNumberFormat="1" applyFont="1" applyAlignment="1">
      <alignment vertical="center" shrinkToFit="1"/>
    </xf>
    <xf numFmtId="4" fontId="4" fillId="2" borderId="0" xfId="0" applyNumberFormat="1" applyFont="1" applyFill="1" applyBorder="1" applyAlignment="1">
      <alignment horizontal="left" vertical="top" shrinkToFit="1"/>
    </xf>
    <xf numFmtId="4" fontId="10" fillId="0" borderId="0" xfId="0" applyNumberFormat="1" applyFont="1" applyBorder="1" applyAlignment="1">
      <alignment horizontal="right" shrinkToFit="1"/>
    </xf>
    <xf numFmtId="4" fontId="5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9" fillId="0" borderId="0" xfId="0" applyNumberFormat="1" applyFont="1" applyAlignment="1">
      <alignment shrinkToFit="1"/>
    </xf>
    <xf numFmtId="4" fontId="9" fillId="0" borderId="0" xfId="0" applyNumberFormat="1" applyFont="1" applyFill="1" applyAlignment="1">
      <alignment shrinkToFit="1"/>
    </xf>
    <xf numFmtId="4" fontId="11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21" fillId="0" borderId="0" xfId="0" applyFont="1"/>
    <xf numFmtId="4" fontId="13" fillId="0" borderId="5" xfId="0" applyNumberFormat="1" applyFont="1" applyFill="1" applyBorder="1" applyAlignment="1">
      <alignment horizontal="right" vertical="center" shrinkToFit="1"/>
    </xf>
    <xf numFmtId="0" fontId="15" fillId="2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 shrinkToFit="1"/>
    </xf>
    <xf numFmtId="4" fontId="13" fillId="3" borderId="8" xfId="0" applyNumberFormat="1" applyFont="1" applyFill="1" applyBorder="1" applyAlignment="1">
      <alignment vertical="center" shrinkToFit="1"/>
    </xf>
    <xf numFmtId="4" fontId="12" fillId="3" borderId="5" xfId="0" applyNumberFormat="1" applyFont="1" applyFill="1" applyBorder="1" applyAlignment="1">
      <alignment vertical="center" shrinkToFit="1"/>
    </xf>
    <xf numFmtId="4" fontId="13" fillId="3" borderId="16" xfId="0" applyNumberFormat="1" applyFont="1" applyFill="1" applyBorder="1" applyAlignment="1">
      <alignment horizontal="right" vertical="center" shrinkToFit="1"/>
    </xf>
    <xf numFmtId="4" fontId="20" fillId="3" borderId="7" xfId="0" applyNumberFormat="1" applyFont="1" applyFill="1" applyBorder="1" applyAlignment="1">
      <alignment vertical="center" shrinkToFit="1"/>
    </xf>
    <xf numFmtId="4" fontId="13" fillId="3" borderId="16" xfId="0" applyNumberFormat="1" applyFont="1" applyFill="1" applyBorder="1" applyAlignment="1">
      <alignment vertical="center" shrinkToFit="1"/>
    </xf>
    <xf numFmtId="3" fontId="15" fillId="2" borderId="0" xfId="0" applyNumberFormat="1" applyFont="1" applyFill="1" applyBorder="1"/>
    <xf numFmtId="3" fontId="15" fillId="2" borderId="0" xfId="0" applyNumberFormat="1" applyFont="1" applyFill="1" applyBorder="1" applyAlignment="1">
      <alignment horizontal="right"/>
    </xf>
    <xf numFmtId="3" fontId="23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center" shrinkToFit="1"/>
    </xf>
    <xf numFmtId="0" fontId="0" fillId="2" borderId="0" xfId="0" applyFont="1" applyFill="1"/>
    <xf numFmtId="3" fontId="14" fillId="2" borderId="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23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23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0" fontId="0" fillId="2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" fontId="13" fillId="3" borderId="9" xfId="0" applyNumberFormat="1" applyFont="1" applyFill="1" applyBorder="1" applyAlignment="1">
      <alignment horizontal="right" vertical="center" shrinkToFit="1"/>
    </xf>
    <xf numFmtId="4" fontId="13" fillId="3" borderId="10" xfId="0" applyNumberFormat="1" applyFont="1" applyFill="1" applyBorder="1" applyAlignment="1">
      <alignment horizontal="right" vertical="center" shrinkToFit="1"/>
    </xf>
    <xf numFmtId="0" fontId="0" fillId="0" borderId="0" xfId="0" applyFont="1" applyBorder="1"/>
    <xf numFmtId="4" fontId="12" fillId="0" borderId="9" xfId="0" applyNumberFormat="1" applyFont="1" applyFill="1" applyBorder="1" applyAlignment="1">
      <alignment horizontal="right" vertical="center" shrinkToFit="1"/>
    </xf>
    <xf numFmtId="0" fontId="26" fillId="0" borderId="0" xfId="0" applyFont="1"/>
    <xf numFmtId="4" fontId="12" fillId="3" borderId="10" xfId="0" applyNumberFormat="1" applyFont="1" applyFill="1" applyBorder="1" applyAlignment="1">
      <alignment horizontal="right" vertical="center" shrinkToFit="1"/>
    </xf>
    <xf numFmtId="4" fontId="13" fillId="0" borderId="9" xfId="0" applyNumberFormat="1" applyFont="1" applyFill="1" applyBorder="1" applyAlignment="1">
      <alignment horizontal="right" vertical="center" shrinkToFit="1"/>
    </xf>
    <xf numFmtId="0" fontId="26" fillId="0" borderId="0" xfId="0" applyFont="1" applyBorder="1"/>
    <xf numFmtId="4" fontId="13" fillId="0" borderId="10" xfId="0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16" fillId="0" borderId="13" xfId="0" applyFont="1" applyFill="1" applyBorder="1" applyAlignment="1">
      <alignment horizontal="left" vertical="center" wrapText="1" shrinkToFit="1"/>
    </xf>
    <xf numFmtId="0" fontId="16" fillId="0" borderId="22" xfId="0" applyFont="1" applyFill="1" applyBorder="1" applyAlignment="1">
      <alignment horizontal="left" vertical="center" wrapText="1" shrinkToFit="1"/>
    </xf>
    <xf numFmtId="0" fontId="16" fillId="0" borderId="20" xfId="0" applyFont="1" applyFill="1" applyBorder="1" applyAlignment="1">
      <alignment horizontal="left" vertical="center" wrapText="1" shrinkToFit="1"/>
    </xf>
    <xf numFmtId="0" fontId="16" fillId="0" borderId="6" xfId="0" applyFont="1" applyFill="1" applyBorder="1" applyAlignment="1">
      <alignment horizontal="left" vertical="center" wrapText="1" shrinkToFit="1"/>
    </xf>
    <xf numFmtId="0" fontId="16" fillId="0" borderId="0" xfId="0" applyFont="1" applyFill="1" applyBorder="1" applyAlignment="1">
      <alignment horizontal="left" vertical="center" wrapText="1" shrinkToFit="1"/>
    </xf>
    <xf numFmtId="0" fontId="16" fillId="0" borderId="19" xfId="0" applyFont="1" applyFill="1" applyBorder="1" applyAlignment="1">
      <alignment horizontal="left" vertical="center" wrapText="1" shrinkToFit="1"/>
    </xf>
    <xf numFmtId="0" fontId="13" fillId="4" borderId="5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center" wrapText="1" shrinkToFit="1"/>
    </xf>
    <xf numFmtId="0" fontId="16" fillId="0" borderId="27" xfId="0" applyFont="1" applyFill="1" applyBorder="1" applyAlignment="1">
      <alignment horizontal="left" vertical="center" wrapText="1" shrinkToFit="1"/>
    </xf>
    <xf numFmtId="0" fontId="16" fillId="0" borderId="18" xfId="0" applyFont="1" applyFill="1" applyBorder="1" applyAlignment="1">
      <alignment horizontal="left" vertical="center" wrapText="1" shrinkToFit="1"/>
    </xf>
    <xf numFmtId="0" fontId="13" fillId="5" borderId="8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0" fontId="13" fillId="5" borderId="12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center" vertical="center" wrapText="1" shrinkToFit="1"/>
    </xf>
    <xf numFmtId="0" fontId="25" fillId="0" borderId="12" xfId="0" applyFont="1" applyFill="1" applyBorder="1" applyAlignment="1">
      <alignment horizontal="center" vertical="center" wrapText="1" shrinkToFi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justify" vertical="center"/>
    </xf>
    <xf numFmtId="0" fontId="14" fillId="2" borderId="1" xfId="0" applyFont="1" applyFill="1" applyBorder="1" applyAlignment="1">
      <alignment horizontal="center" vertical="center" textRotation="45" shrinkToFit="1"/>
    </xf>
    <xf numFmtId="0" fontId="18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justify" vertical="center" shrinkToFit="1"/>
    </xf>
    <xf numFmtId="0" fontId="14" fillId="2" borderId="5" xfId="0" applyFont="1" applyFill="1" applyBorder="1" applyAlignment="1">
      <alignment horizontal="justify" vertical="center" shrinkToFit="1"/>
    </xf>
    <xf numFmtId="0" fontId="14" fillId="2" borderId="12" xfId="0" applyFont="1" applyFill="1" applyBorder="1" applyAlignment="1">
      <alignment horizontal="justify" vertical="center" shrinkToFit="1"/>
    </xf>
    <xf numFmtId="0" fontId="22" fillId="0" borderId="6" xfId="0" applyFont="1" applyFill="1" applyBorder="1" applyAlignment="1">
      <alignment horizontal="left" vertical="center" wrapText="1" shrinkToFit="1"/>
    </xf>
    <xf numFmtId="0" fontId="22" fillId="0" borderId="0" xfId="0" applyFont="1" applyFill="1" applyBorder="1" applyAlignment="1">
      <alignment horizontal="left" vertical="center" wrapText="1" shrinkToFit="1"/>
    </xf>
    <xf numFmtId="0" fontId="22" fillId="0" borderId="19" xfId="0" applyFont="1" applyFill="1" applyBorder="1" applyAlignment="1">
      <alignment horizontal="left" vertical="center" wrapText="1" shrinkToFit="1"/>
    </xf>
    <xf numFmtId="0" fontId="13" fillId="3" borderId="8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left" vertical="top" wrapText="1"/>
    </xf>
    <xf numFmtId="0" fontId="19" fillId="4" borderId="5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4928192"/>
        <c:axId val="204925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925840"/>
        <c:axId val="204927408"/>
      </c:lineChart>
      <c:catAx>
        <c:axId val="204928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4925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4925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4928192"/>
        <c:crosses val="autoZero"/>
        <c:crossBetween val="between"/>
      </c:valAx>
      <c:catAx>
        <c:axId val="204925840"/>
        <c:scaling>
          <c:orientation val="minMax"/>
        </c:scaling>
        <c:delete val="1"/>
        <c:axPos val="b"/>
        <c:majorTickMark val="out"/>
        <c:minorTickMark val="none"/>
        <c:tickLblPos val="nextTo"/>
        <c:crossAx val="204927408"/>
        <c:crosses val="autoZero"/>
        <c:auto val="0"/>
        <c:lblAlgn val="ctr"/>
        <c:lblOffset val="100"/>
        <c:noMultiLvlLbl val="0"/>
      </c:catAx>
      <c:valAx>
        <c:axId val="204927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4925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0741744"/>
        <c:axId val="630742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740960"/>
        <c:axId val="630739000"/>
      </c:lineChart>
      <c:catAx>
        <c:axId val="630741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07425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30742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0741744"/>
        <c:crosses val="autoZero"/>
        <c:crossBetween val="between"/>
      </c:valAx>
      <c:catAx>
        <c:axId val="630740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30739000"/>
        <c:crosses val="autoZero"/>
        <c:auto val="0"/>
        <c:lblAlgn val="ctr"/>
        <c:lblOffset val="100"/>
        <c:noMultiLvlLbl val="0"/>
      </c:catAx>
      <c:valAx>
        <c:axId val="630739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0740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0739784"/>
        <c:axId val="630740568"/>
      </c:barChart>
      <c:catAx>
        <c:axId val="630739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07405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30740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0739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0742136"/>
        <c:axId val="577433672"/>
      </c:barChart>
      <c:catAx>
        <c:axId val="630742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77433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77433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0742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7434456"/>
        <c:axId val="577434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35240"/>
        <c:axId val="577435632"/>
      </c:lineChart>
      <c:catAx>
        <c:axId val="577434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774348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7743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77434456"/>
        <c:crosses val="autoZero"/>
        <c:crossBetween val="between"/>
      </c:valAx>
      <c:catAx>
        <c:axId val="577435240"/>
        <c:scaling>
          <c:orientation val="minMax"/>
        </c:scaling>
        <c:delete val="1"/>
        <c:axPos val="b"/>
        <c:majorTickMark val="out"/>
        <c:minorTickMark val="none"/>
        <c:tickLblPos val="nextTo"/>
        <c:crossAx val="577435632"/>
        <c:crosses val="autoZero"/>
        <c:auto val="0"/>
        <c:lblAlgn val="ctr"/>
        <c:lblOffset val="100"/>
        <c:noMultiLvlLbl val="0"/>
      </c:catAx>
      <c:valAx>
        <c:axId val="57743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7435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7436416"/>
        <c:axId val="577436808"/>
      </c:barChart>
      <c:catAx>
        <c:axId val="57743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77436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7743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77436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460504"/>
        <c:axId val="205460896"/>
      </c:barChart>
      <c:catAx>
        <c:axId val="205460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460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5460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460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459328"/>
        <c:axId val="205461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460112"/>
        <c:axId val="205461680"/>
      </c:lineChart>
      <c:catAx>
        <c:axId val="205459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461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5461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459328"/>
        <c:crosses val="autoZero"/>
        <c:crossBetween val="between"/>
      </c:valAx>
      <c:catAx>
        <c:axId val="205460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05461680"/>
        <c:crosses val="autoZero"/>
        <c:auto val="0"/>
        <c:lblAlgn val="ctr"/>
        <c:lblOffset val="100"/>
        <c:noMultiLvlLbl val="0"/>
      </c:catAx>
      <c:valAx>
        <c:axId val="205461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460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458544"/>
        <c:axId val="205458936"/>
      </c:barChart>
      <c:catAx>
        <c:axId val="205458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458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5458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458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3666056"/>
        <c:axId val="633669192"/>
      </c:barChart>
      <c:catAx>
        <c:axId val="633666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3669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3669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3666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3668800"/>
        <c:axId val="633666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667232"/>
        <c:axId val="633667624"/>
      </c:lineChart>
      <c:catAx>
        <c:axId val="63366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36668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33666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3668800"/>
        <c:crosses val="autoZero"/>
        <c:crossBetween val="between"/>
      </c:valAx>
      <c:catAx>
        <c:axId val="633667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3667624"/>
        <c:crosses val="autoZero"/>
        <c:auto val="0"/>
        <c:lblAlgn val="ctr"/>
        <c:lblOffset val="100"/>
        <c:noMultiLvlLbl val="0"/>
      </c:catAx>
      <c:valAx>
        <c:axId val="633667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3667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278248"/>
        <c:axId val="482278640"/>
      </c:barChart>
      <c:catAx>
        <c:axId val="482278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278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82278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27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3668408"/>
        <c:axId val="479053224"/>
      </c:barChart>
      <c:catAx>
        <c:axId val="633668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532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79053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3668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048912"/>
        <c:axId val="479052440"/>
      </c:barChart>
      <c:catAx>
        <c:axId val="47904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52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9052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48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050480"/>
        <c:axId val="479054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047736"/>
        <c:axId val="479052832"/>
      </c:lineChart>
      <c:catAx>
        <c:axId val="479050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54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79054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50480"/>
        <c:crosses val="autoZero"/>
        <c:crossBetween val="between"/>
      </c:valAx>
      <c:catAx>
        <c:axId val="479047736"/>
        <c:scaling>
          <c:orientation val="minMax"/>
        </c:scaling>
        <c:delete val="1"/>
        <c:axPos val="b"/>
        <c:majorTickMark val="out"/>
        <c:minorTickMark val="none"/>
        <c:tickLblPos val="nextTo"/>
        <c:crossAx val="479052832"/>
        <c:crosses val="autoZero"/>
        <c:auto val="0"/>
        <c:lblAlgn val="ctr"/>
        <c:lblOffset val="100"/>
        <c:noMultiLvlLbl val="0"/>
      </c:catAx>
      <c:valAx>
        <c:axId val="479052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9047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048520"/>
        <c:axId val="479049304"/>
      </c:barChart>
      <c:catAx>
        <c:axId val="479048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493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79049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48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050088"/>
        <c:axId val="479050872"/>
      </c:barChart>
      <c:catAx>
        <c:axId val="47905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50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9050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5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051656"/>
        <c:axId val="479052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053616"/>
        <c:axId val="479054008"/>
      </c:lineChart>
      <c:catAx>
        <c:axId val="479051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520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79052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51656"/>
        <c:crosses val="autoZero"/>
        <c:crossBetween val="between"/>
      </c:valAx>
      <c:catAx>
        <c:axId val="479053616"/>
        <c:scaling>
          <c:orientation val="minMax"/>
        </c:scaling>
        <c:delete val="1"/>
        <c:axPos val="b"/>
        <c:majorTickMark val="out"/>
        <c:minorTickMark val="none"/>
        <c:tickLblPos val="nextTo"/>
        <c:crossAx val="479054008"/>
        <c:crosses val="autoZero"/>
        <c:auto val="0"/>
        <c:lblAlgn val="ctr"/>
        <c:lblOffset val="100"/>
        <c:noMultiLvlLbl val="0"/>
      </c:catAx>
      <c:valAx>
        <c:axId val="479054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9053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7222336"/>
        <c:axId val="647223512"/>
      </c:barChart>
      <c:catAx>
        <c:axId val="647222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7223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4722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7222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7223904"/>
        <c:axId val="647222728"/>
      </c:barChart>
      <c:catAx>
        <c:axId val="64722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7222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47222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7223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7224296"/>
        <c:axId val="647225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21552"/>
        <c:axId val="599362320"/>
      </c:lineChart>
      <c:catAx>
        <c:axId val="647224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7225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47225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7224296"/>
        <c:crosses val="autoZero"/>
        <c:crossBetween val="between"/>
      </c:valAx>
      <c:catAx>
        <c:axId val="64722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599362320"/>
        <c:crosses val="autoZero"/>
        <c:auto val="0"/>
        <c:lblAlgn val="ctr"/>
        <c:lblOffset val="100"/>
        <c:noMultiLvlLbl val="0"/>
      </c:catAx>
      <c:valAx>
        <c:axId val="599362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722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9361928"/>
        <c:axId val="599363104"/>
      </c:barChart>
      <c:catAx>
        <c:axId val="599361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3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99363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279424"/>
        <c:axId val="644010048"/>
      </c:barChart>
      <c:catAx>
        <c:axId val="48227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401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4010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27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9367024"/>
        <c:axId val="599363496"/>
      </c:barChart>
      <c:catAx>
        <c:axId val="59936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3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9363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7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9363888"/>
        <c:axId val="599364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361144"/>
        <c:axId val="599364672"/>
      </c:lineChart>
      <c:catAx>
        <c:axId val="59936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4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9364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3888"/>
        <c:crosses val="autoZero"/>
        <c:crossBetween val="between"/>
      </c:valAx>
      <c:catAx>
        <c:axId val="599361144"/>
        <c:scaling>
          <c:orientation val="minMax"/>
        </c:scaling>
        <c:delete val="1"/>
        <c:axPos val="b"/>
        <c:majorTickMark val="out"/>
        <c:minorTickMark val="none"/>
        <c:tickLblPos val="nextTo"/>
        <c:crossAx val="599364672"/>
        <c:crosses val="autoZero"/>
        <c:auto val="0"/>
        <c:lblAlgn val="ctr"/>
        <c:lblOffset val="100"/>
        <c:noMultiLvlLbl val="0"/>
      </c:catAx>
      <c:valAx>
        <c:axId val="599364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9361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9359968"/>
        <c:axId val="599365456"/>
      </c:barChart>
      <c:catAx>
        <c:axId val="59935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5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9365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5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9365848"/>
        <c:axId val="599361536"/>
      </c:barChart>
      <c:catAx>
        <c:axId val="599365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1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9361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5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9360752"/>
        <c:axId val="562720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17504"/>
        <c:axId val="562720640"/>
      </c:lineChart>
      <c:catAx>
        <c:axId val="599360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2720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6272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9360752"/>
        <c:crosses val="autoZero"/>
        <c:crossBetween val="between"/>
      </c:valAx>
      <c:catAx>
        <c:axId val="562717504"/>
        <c:scaling>
          <c:orientation val="minMax"/>
        </c:scaling>
        <c:delete val="1"/>
        <c:axPos val="b"/>
        <c:majorTickMark val="out"/>
        <c:minorTickMark val="none"/>
        <c:tickLblPos val="nextTo"/>
        <c:crossAx val="562720640"/>
        <c:crosses val="autoZero"/>
        <c:auto val="0"/>
        <c:lblAlgn val="ctr"/>
        <c:lblOffset val="100"/>
        <c:noMultiLvlLbl val="0"/>
      </c:catAx>
      <c:valAx>
        <c:axId val="562720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2717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2716720"/>
        <c:axId val="562721032"/>
      </c:barChart>
      <c:catAx>
        <c:axId val="56271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2721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62721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271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2717896"/>
        <c:axId val="562717112"/>
      </c:barChart>
      <c:catAx>
        <c:axId val="562717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2717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62717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2717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2718288"/>
        <c:axId val="562721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18680"/>
        <c:axId val="562724168"/>
      </c:lineChart>
      <c:catAx>
        <c:axId val="562718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2721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62721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2718288"/>
        <c:crosses val="autoZero"/>
        <c:crossBetween val="between"/>
      </c:valAx>
      <c:catAx>
        <c:axId val="562718680"/>
        <c:scaling>
          <c:orientation val="minMax"/>
        </c:scaling>
        <c:delete val="1"/>
        <c:axPos val="b"/>
        <c:majorTickMark val="out"/>
        <c:minorTickMark val="none"/>
        <c:tickLblPos val="nextTo"/>
        <c:crossAx val="562724168"/>
        <c:crosses val="autoZero"/>
        <c:auto val="0"/>
        <c:lblAlgn val="ctr"/>
        <c:lblOffset val="100"/>
        <c:noMultiLvlLbl val="0"/>
      </c:catAx>
      <c:valAx>
        <c:axId val="562724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2718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2721816"/>
        <c:axId val="562722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19856"/>
        <c:axId val="562722600"/>
      </c:lineChart>
      <c:catAx>
        <c:axId val="56272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2722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62722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2721816"/>
        <c:crosses val="autoZero"/>
        <c:crossBetween val="between"/>
      </c:valAx>
      <c:catAx>
        <c:axId val="56271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62722600"/>
        <c:crosses val="autoZero"/>
        <c:auto val="0"/>
        <c:lblAlgn val="ctr"/>
        <c:lblOffset val="100"/>
        <c:noMultiLvlLbl val="0"/>
      </c:catAx>
      <c:valAx>
        <c:axId val="562722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2719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7112"/>
        <c:axId val="203866328"/>
      </c:barChart>
      <c:catAx>
        <c:axId val="203867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6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66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7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4013184"/>
        <c:axId val="644010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011224"/>
        <c:axId val="481929192"/>
      </c:lineChart>
      <c:catAx>
        <c:axId val="64401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40104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44010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4013184"/>
        <c:crosses val="autoZero"/>
        <c:crossBetween val="between"/>
      </c:valAx>
      <c:catAx>
        <c:axId val="644011224"/>
        <c:scaling>
          <c:orientation val="minMax"/>
        </c:scaling>
        <c:delete val="1"/>
        <c:axPos val="b"/>
        <c:majorTickMark val="out"/>
        <c:minorTickMark val="none"/>
        <c:tickLblPos val="nextTo"/>
        <c:crossAx val="481929192"/>
        <c:crosses val="autoZero"/>
        <c:auto val="0"/>
        <c:lblAlgn val="ctr"/>
        <c:lblOffset val="100"/>
        <c:noMultiLvlLbl val="0"/>
      </c:catAx>
      <c:valAx>
        <c:axId val="481929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4011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9072"/>
        <c:axId val="203866720"/>
      </c:barChart>
      <c:catAx>
        <c:axId val="203869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6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66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9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8680"/>
        <c:axId val="203867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65544"/>
        <c:axId val="203865936"/>
      </c:lineChart>
      <c:catAx>
        <c:axId val="203868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78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67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8680"/>
        <c:crosses val="autoZero"/>
        <c:crossBetween val="between"/>
      </c:valAx>
      <c:catAx>
        <c:axId val="2038655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65936"/>
        <c:crosses val="autoZero"/>
        <c:auto val="0"/>
        <c:lblAlgn val="ctr"/>
        <c:lblOffset val="100"/>
        <c:noMultiLvlLbl val="0"/>
      </c:catAx>
      <c:valAx>
        <c:axId val="20386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65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22952"/>
        <c:axId val="634124128"/>
      </c:barChart>
      <c:catAx>
        <c:axId val="63412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241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3412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2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24912"/>
        <c:axId val="634125304"/>
      </c:barChart>
      <c:catAx>
        <c:axId val="634124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25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34125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24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24520"/>
        <c:axId val="634122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120992"/>
        <c:axId val="634121384"/>
      </c:lineChart>
      <c:catAx>
        <c:axId val="63412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22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3412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24520"/>
        <c:crosses val="autoZero"/>
        <c:crossBetween val="between"/>
      </c:valAx>
      <c:catAx>
        <c:axId val="634120992"/>
        <c:scaling>
          <c:orientation val="minMax"/>
        </c:scaling>
        <c:delete val="1"/>
        <c:axPos val="b"/>
        <c:majorTickMark val="out"/>
        <c:minorTickMark val="none"/>
        <c:tickLblPos val="nextTo"/>
        <c:crossAx val="634121384"/>
        <c:crosses val="autoZero"/>
        <c:auto val="0"/>
        <c:lblAlgn val="ctr"/>
        <c:lblOffset val="100"/>
        <c:noMultiLvlLbl val="0"/>
      </c:catAx>
      <c:valAx>
        <c:axId val="634121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4120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13936"/>
        <c:axId val="634116288"/>
      </c:barChart>
      <c:catAx>
        <c:axId val="63411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6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34116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3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21776"/>
        <c:axId val="634112760"/>
      </c:barChart>
      <c:catAx>
        <c:axId val="63412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2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411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2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10016"/>
        <c:axId val="634113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112368"/>
        <c:axId val="634117072"/>
      </c:lineChart>
      <c:catAx>
        <c:axId val="634110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35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34113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0016"/>
        <c:crosses val="autoZero"/>
        <c:crossBetween val="between"/>
      </c:valAx>
      <c:catAx>
        <c:axId val="634112368"/>
        <c:scaling>
          <c:orientation val="minMax"/>
        </c:scaling>
        <c:delete val="1"/>
        <c:axPos val="b"/>
        <c:majorTickMark val="out"/>
        <c:minorTickMark val="none"/>
        <c:tickLblPos val="nextTo"/>
        <c:crossAx val="634117072"/>
        <c:crosses val="autoZero"/>
        <c:auto val="0"/>
        <c:lblAlgn val="ctr"/>
        <c:lblOffset val="100"/>
        <c:noMultiLvlLbl val="0"/>
      </c:catAx>
      <c:valAx>
        <c:axId val="634117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411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18248"/>
        <c:axId val="634116680"/>
      </c:barChart>
      <c:catAx>
        <c:axId val="634118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66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3411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19424"/>
        <c:axId val="634111192"/>
      </c:barChart>
      <c:catAx>
        <c:axId val="63411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1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34111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1929976"/>
        <c:axId val="481930368"/>
      </c:barChart>
      <c:catAx>
        <c:axId val="481929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1930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81930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1929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10408"/>
        <c:axId val="634110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118640"/>
        <c:axId val="634114328"/>
      </c:lineChart>
      <c:catAx>
        <c:axId val="634110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0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34110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0408"/>
        <c:crosses val="autoZero"/>
        <c:crossBetween val="between"/>
      </c:valAx>
      <c:catAx>
        <c:axId val="634118640"/>
        <c:scaling>
          <c:orientation val="minMax"/>
        </c:scaling>
        <c:delete val="1"/>
        <c:axPos val="b"/>
        <c:majorTickMark val="out"/>
        <c:minorTickMark val="none"/>
        <c:tickLblPos val="nextTo"/>
        <c:crossAx val="634114328"/>
        <c:crosses val="autoZero"/>
        <c:auto val="0"/>
        <c:lblAlgn val="ctr"/>
        <c:lblOffset val="100"/>
        <c:noMultiLvlLbl val="0"/>
      </c:catAx>
      <c:valAx>
        <c:axId val="634114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411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15112"/>
        <c:axId val="634115896"/>
      </c:barChart>
      <c:catAx>
        <c:axId val="634115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58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3411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20208"/>
        <c:axId val="634120600"/>
      </c:barChart>
      <c:catAx>
        <c:axId val="63412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20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34120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2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111976"/>
        <c:axId val="645263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2224"/>
        <c:axId val="645261832"/>
      </c:lineChart>
      <c:catAx>
        <c:axId val="634111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63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45263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4111976"/>
        <c:crosses val="autoZero"/>
        <c:crossBetween val="between"/>
      </c:valAx>
      <c:catAx>
        <c:axId val="645262224"/>
        <c:scaling>
          <c:orientation val="minMax"/>
        </c:scaling>
        <c:delete val="1"/>
        <c:axPos val="b"/>
        <c:majorTickMark val="out"/>
        <c:minorTickMark val="none"/>
        <c:tickLblPos val="nextTo"/>
        <c:crossAx val="645261832"/>
        <c:crosses val="autoZero"/>
        <c:auto val="0"/>
        <c:lblAlgn val="ctr"/>
        <c:lblOffset val="100"/>
        <c:noMultiLvlLbl val="0"/>
      </c:catAx>
      <c:valAx>
        <c:axId val="645261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5262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62616"/>
        <c:axId val="645263400"/>
      </c:barChart>
      <c:catAx>
        <c:axId val="645262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634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45263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62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61048"/>
        <c:axId val="645261440"/>
      </c:barChart>
      <c:catAx>
        <c:axId val="645261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61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5261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61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52424"/>
        <c:axId val="645252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49680"/>
        <c:axId val="645250072"/>
      </c:lineChart>
      <c:catAx>
        <c:axId val="645252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20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45252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2424"/>
        <c:crosses val="autoZero"/>
        <c:crossBetween val="between"/>
      </c:valAx>
      <c:catAx>
        <c:axId val="645249680"/>
        <c:scaling>
          <c:orientation val="minMax"/>
        </c:scaling>
        <c:delete val="1"/>
        <c:axPos val="b"/>
        <c:majorTickMark val="out"/>
        <c:minorTickMark val="none"/>
        <c:tickLblPos val="nextTo"/>
        <c:crossAx val="645250072"/>
        <c:crosses val="autoZero"/>
        <c:auto val="0"/>
        <c:lblAlgn val="ctr"/>
        <c:lblOffset val="100"/>
        <c:noMultiLvlLbl val="0"/>
      </c:catAx>
      <c:valAx>
        <c:axId val="645250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5249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52816"/>
        <c:axId val="645250464"/>
      </c:barChart>
      <c:catAx>
        <c:axId val="645252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04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45250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59088"/>
        <c:axId val="645255952"/>
      </c:barChart>
      <c:catAx>
        <c:axId val="645259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59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4525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9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51640"/>
        <c:axId val="645257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53208"/>
        <c:axId val="645250856"/>
      </c:lineChart>
      <c:catAx>
        <c:axId val="645251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71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45257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1640"/>
        <c:crosses val="autoZero"/>
        <c:crossBetween val="between"/>
      </c:valAx>
      <c:catAx>
        <c:axId val="64525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45250856"/>
        <c:crosses val="autoZero"/>
        <c:auto val="0"/>
        <c:lblAlgn val="ctr"/>
        <c:lblOffset val="100"/>
        <c:noMultiLvlLbl val="0"/>
      </c:catAx>
      <c:valAx>
        <c:axId val="64525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5253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8071048"/>
        <c:axId val="478069480"/>
      </c:barChart>
      <c:catAx>
        <c:axId val="478071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8069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8069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8071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56736"/>
        <c:axId val="645260656"/>
      </c:barChart>
      <c:catAx>
        <c:axId val="64525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606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45260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53992"/>
        <c:axId val="645254384"/>
      </c:barChart>
      <c:catAx>
        <c:axId val="64525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4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4525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3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54776"/>
        <c:axId val="645259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58304"/>
        <c:axId val="645248504"/>
      </c:lineChart>
      <c:catAx>
        <c:axId val="64525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98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45259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4776"/>
        <c:crosses val="autoZero"/>
        <c:crossBetween val="between"/>
      </c:valAx>
      <c:catAx>
        <c:axId val="645258304"/>
        <c:scaling>
          <c:orientation val="minMax"/>
        </c:scaling>
        <c:delete val="1"/>
        <c:axPos val="b"/>
        <c:majorTickMark val="out"/>
        <c:minorTickMark val="none"/>
        <c:tickLblPos val="nextTo"/>
        <c:crossAx val="645248504"/>
        <c:crosses val="autoZero"/>
        <c:auto val="0"/>
        <c:lblAlgn val="ctr"/>
        <c:lblOffset val="100"/>
        <c:noMultiLvlLbl val="0"/>
      </c:catAx>
      <c:valAx>
        <c:axId val="645248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5258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57912"/>
        <c:axId val="645257520"/>
      </c:barChart>
      <c:catAx>
        <c:axId val="645257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7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45257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7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258696"/>
        <c:axId val="624003680"/>
      </c:barChart>
      <c:catAx>
        <c:axId val="645258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4003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24003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5258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4003288"/>
        <c:axId val="624001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002112"/>
        <c:axId val="624002504"/>
      </c:lineChart>
      <c:catAx>
        <c:axId val="624003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40017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24001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4003288"/>
        <c:crosses val="autoZero"/>
        <c:crossBetween val="between"/>
      </c:valAx>
      <c:catAx>
        <c:axId val="624002112"/>
        <c:scaling>
          <c:orientation val="minMax"/>
        </c:scaling>
        <c:delete val="1"/>
        <c:axPos val="b"/>
        <c:majorTickMark val="out"/>
        <c:minorTickMark val="none"/>
        <c:tickLblPos val="nextTo"/>
        <c:crossAx val="624002504"/>
        <c:crosses val="autoZero"/>
        <c:auto val="0"/>
        <c:lblAlgn val="ctr"/>
        <c:lblOffset val="100"/>
        <c:noMultiLvlLbl val="0"/>
      </c:catAx>
      <c:valAx>
        <c:axId val="624002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24002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4004072"/>
        <c:axId val="624004856"/>
      </c:barChart>
      <c:catAx>
        <c:axId val="624004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40048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2400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4004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3989176"/>
        <c:axId val="624000544"/>
      </c:barChart>
      <c:catAx>
        <c:axId val="623989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4000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24000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89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3989568"/>
        <c:axId val="623989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999760"/>
        <c:axId val="623994664"/>
      </c:lineChart>
      <c:catAx>
        <c:axId val="623989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89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23989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89568"/>
        <c:crosses val="autoZero"/>
        <c:crossBetween val="between"/>
      </c:valAx>
      <c:catAx>
        <c:axId val="623999760"/>
        <c:scaling>
          <c:orientation val="minMax"/>
        </c:scaling>
        <c:delete val="1"/>
        <c:axPos val="b"/>
        <c:majorTickMark val="out"/>
        <c:minorTickMark val="none"/>
        <c:tickLblPos val="nextTo"/>
        <c:crossAx val="623994664"/>
        <c:crosses val="autoZero"/>
        <c:auto val="0"/>
        <c:lblAlgn val="ctr"/>
        <c:lblOffset val="100"/>
        <c:noMultiLvlLbl val="0"/>
      </c:catAx>
      <c:valAx>
        <c:axId val="623994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23999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3990744"/>
        <c:axId val="623995056"/>
      </c:barChart>
      <c:catAx>
        <c:axId val="623990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5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23995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0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5828288"/>
        <c:axId val="485827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829072"/>
        <c:axId val="485827896"/>
      </c:lineChart>
      <c:catAx>
        <c:axId val="485828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5827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85827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5828288"/>
        <c:crosses val="autoZero"/>
        <c:crossBetween val="between"/>
      </c:valAx>
      <c:catAx>
        <c:axId val="485829072"/>
        <c:scaling>
          <c:orientation val="minMax"/>
        </c:scaling>
        <c:delete val="1"/>
        <c:axPos val="b"/>
        <c:majorTickMark val="out"/>
        <c:minorTickMark val="none"/>
        <c:tickLblPos val="nextTo"/>
        <c:crossAx val="485827896"/>
        <c:crosses val="autoZero"/>
        <c:auto val="0"/>
        <c:lblAlgn val="ctr"/>
        <c:lblOffset val="100"/>
        <c:noMultiLvlLbl val="0"/>
      </c:catAx>
      <c:valAx>
        <c:axId val="485827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5829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3990352"/>
        <c:axId val="623992312"/>
      </c:barChart>
      <c:catAx>
        <c:axId val="62399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2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3992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3991136"/>
        <c:axId val="623991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991920"/>
        <c:axId val="623999368"/>
      </c:lineChart>
      <c:catAx>
        <c:axId val="62399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15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2399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1136"/>
        <c:crosses val="autoZero"/>
        <c:crossBetween val="between"/>
      </c:valAx>
      <c:catAx>
        <c:axId val="623991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23999368"/>
        <c:crosses val="autoZero"/>
        <c:auto val="0"/>
        <c:lblAlgn val="ctr"/>
        <c:lblOffset val="100"/>
        <c:noMultiLvlLbl val="0"/>
      </c:catAx>
      <c:valAx>
        <c:axId val="623999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23991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3992704"/>
        <c:axId val="623993096"/>
      </c:barChart>
      <c:catAx>
        <c:axId val="623992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30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623993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2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3997800"/>
        <c:axId val="624000936"/>
      </c:barChart>
      <c:catAx>
        <c:axId val="623997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4000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24000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7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3993488"/>
        <c:axId val="623996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996624"/>
        <c:axId val="623997408"/>
      </c:lineChart>
      <c:catAx>
        <c:axId val="62399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6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23996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23993488"/>
        <c:crosses val="autoZero"/>
        <c:crossBetween val="between"/>
      </c:valAx>
      <c:catAx>
        <c:axId val="623996624"/>
        <c:scaling>
          <c:orientation val="minMax"/>
        </c:scaling>
        <c:delete val="1"/>
        <c:axPos val="b"/>
        <c:majorTickMark val="out"/>
        <c:minorTickMark val="none"/>
        <c:tickLblPos val="nextTo"/>
        <c:crossAx val="623997408"/>
        <c:crosses val="autoZero"/>
        <c:auto val="0"/>
        <c:lblAlgn val="ctr"/>
        <c:lblOffset val="100"/>
        <c:noMultiLvlLbl val="0"/>
      </c:catAx>
      <c:valAx>
        <c:axId val="623997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23996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5829464"/>
        <c:axId val="485825936"/>
      </c:barChart>
      <c:catAx>
        <c:axId val="485829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5825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85825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5829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5826720"/>
        <c:axId val="485827504"/>
      </c:barChart>
      <c:catAx>
        <c:axId val="48582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582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5827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582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4085" name="Rectangle 446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5594" name="Rectangle 447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5329" name="Rectangle 448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5412" name="Rectangle 449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5109" name="Rectangle 450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6618" name="Rectangle 451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6353" name="Rectangle 452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6436" name="Rectangle 453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6133" name="Rectangle 454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7642" name="Rectangle 455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7918" name="Rectangle 506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8443" name="Rectangle 507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8520" name="Rectangle 508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9499" name="Rectangle 509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9644" name="Rectangle 510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8942" name="Rectangle 511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9467" name="Rectangle 512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9544" name="Rectangle 513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0523" name="Rectangle 514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0668" name="Rectangle 515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90"/>
  <sheetViews>
    <sheetView tabSelected="1" zoomScale="70" zoomScaleNormal="70" zoomScaleSheetLayoutView="100" workbookViewId="0">
      <pane xSplit="8" ySplit="8" topLeftCell="J601" activePane="bottomRight" state="frozen"/>
      <selection pane="topRight" activeCell="I1" sqref="I1"/>
      <selection pane="bottomLeft" activeCell="A12" sqref="A12"/>
      <selection pane="bottomRight" activeCell="C341" sqref="C341:T341"/>
    </sheetView>
  </sheetViews>
  <sheetFormatPr defaultRowHeight="15.75" customHeight="1" x14ac:dyDescent="0.2"/>
  <cols>
    <col min="1" max="1" width="4.28515625" style="7" customWidth="1"/>
    <col min="2" max="2" width="6.5703125" style="7" customWidth="1"/>
    <col min="3" max="3" width="5.28515625" style="7" customWidth="1"/>
    <col min="4" max="4" width="18.7109375" style="88" customWidth="1"/>
    <col min="5" max="5" width="8.85546875" style="73" customWidth="1"/>
    <col min="6" max="6" width="12.85546875" style="17" customWidth="1"/>
    <col min="7" max="7" width="13" style="102" customWidth="1"/>
    <col min="8" max="8" width="12.7109375" style="99" customWidth="1"/>
    <col min="9" max="9" width="12.28515625" style="12" customWidth="1"/>
    <col min="10" max="10" width="12.5703125" style="12" customWidth="1"/>
    <col min="11" max="11" width="10.5703125" style="13" customWidth="1"/>
    <col min="12" max="12" width="11.5703125" style="13" customWidth="1"/>
    <col min="13" max="15" width="9.85546875" style="12" customWidth="1"/>
    <col min="16" max="16" width="12" style="8" customWidth="1"/>
    <col min="17" max="17" width="12" style="15" customWidth="1"/>
    <col min="18" max="18" width="11" style="14" customWidth="1"/>
    <col min="19" max="19" width="7.140625" style="14" customWidth="1"/>
    <col min="20" max="20" width="8.5703125" style="99" customWidth="1"/>
    <col min="21" max="21" width="17.28515625" customWidth="1"/>
    <col min="22" max="22" width="8.5703125" customWidth="1"/>
  </cols>
  <sheetData>
    <row r="1" spans="1:88" s="132" customFormat="1" ht="15.75" customHeight="1" x14ac:dyDescent="0.2">
      <c r="A1" s="182"/>
      <c r="B1" s="182"/>
      <c r="C1" s="182"/>
      <c r="D1" s="182"/>
      <c r="E1" s="182"/>
      <c r="F1" s="182"/>
      <c r="G1" s="182"/>
      <c r="H1" s="100"/>
      <c r="I1" s="127"/>
      <c r="J1" s="128"/>
      <c r="K1" s="127"/>
      <c r="L1" s="100"/>
      <c r="M1" s="129"/>
      <c r="N1" s="130"/>
      <c r="O1" s="130"/>
      <c r="P1" s="64"/>
      <c r="Q1" s="131"/>
      <c r="R1" s="100"/>
      <c r="S1" s="129"/>
      <c r="T1" s="129" t="s">
        <v>231</v>
      </c>
      <c r="U1" s="98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</row>
    <row r="2" spans="1:88" s="137" customFormat="1" ht="15.75" customHeight="1" x14ac:dyDescent="0.2">
      <c r="A2" s="63"/>
      <c r="B2" s="63"/>
      <c r="C2" s="103"/>
      <c r="D2" s="87"/>
      <c r="E2" s="63"/>
      <c r="F2" s="101"/>
      <c r="G2" s="101"/>
      <c r="H2" s="101"/>
      <c r="I2" s="133"/>
      <c r="J2" s="134"/>
      <c r="K2" s="128"/>
      <c r="L2" s="130"/>
      <c r="M2" s="135"/>
      <c r="N2" s="136"/>
      <c r="O2" s="136"/>
      <c r="P2" s="64"/>
      <c r="Q2" s="131"/>
      <c r="R2" s="120"/>
      <c r="S2" s="135"/>
      <c r="T2" s="135" t="s">
        <v>70</v>
      </c>
      <c r="U2" s="98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</row>
    <row r="3" spans="1:88" s="137" customFormat="1" ht="15.75" customHeight="1" x14ac:dyDescent="0.2">
      <c r="A3" s="63"/>
      <c r="B3" s="63"/>
      <c r="C3" s="103"/>
      <c r="D3" s="87"/>
      <c r="E3" s="63"/>
      <c r="F3" s="101"/>
      <c r="G3" s="101"/>
      <c r="H3" s="101"/>
      <c r="I3" s="133"/>
      <c r="J3" s="134"/>
      <c r="K3" s="128"/>
      <c r="L3" s="130"/>
      <c r="M3" s="138"/>
      <c r="N3" s="136"/>
      <c r="O3" s="136"/>
      <c r="P3" s="64"/>
      <c r="Q3" s="131"/>
      <c r="R3" s="120"/>
      <c r="S3" s="139"/>
      <c r="T3" s="139" t="s">
        <v>211</v>
      </c>
      <c r="U3" s="140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</row>
    <row r="4" spans="1:88" s="140" customFormat="1" ht="19.5" customHeight="1" x14ac:dyDescent="0.2">
      <c r="A4" s="184" t="s">
        <v>44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64"/>
      <c r="Q4" s="131"/>
      <c r="R4" s="120"/>
      <c r="S4" s="120"/>
      <c r="T4" s="120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</row>
    <row r="5" spans="1:88" s="140" customFormat="1" ht="15.75" customHeight="1" thickBot="1" x14ac:dyDescent="0.25">
      <c r="A5" s="183" t="s">
        <v>24</v>
      </c>
      <c r="B5" s="183" t="s">
        <v>25</v>
      </c>
      <c r="C5" s="185" t="s">
        <v>28</v>
      </c>
      <c r="D5" s="186" t="s">
        <v>42</v>
      </c>
      <c r="E5" s="196" t="s">
        <v>72</v>
      </c>
      <c r="F5" s="175" t="s">
        <v>47</v>
      </c>
      <c r="G5" s="211" t="s">
        <v>46</v>
      </c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3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</row>
    <row r="6" spans="1:88" s="6" customFormat="1" ht="15.75" customHeight="1" thickTop="1" x14ac:dyDescent="0.2">
      <c r="A6" s="183"/>
      <c r="B6" s="183"/>
      <c r="C6" s="185"/>
      <c r="D6" s="187"/>
      <c r="E6" s="197"/>
      <c r="F6" s="176"/>
      <c r="G6" s="208" t="s">
        <v>45</v>
      </c>
      <c r="H6" s="189" t="s">
        <v>46</v>
      </c>
      <c r="I6" s="190"/>
      <c r="J6" s="190"/>
      <c r="K6" s="190"/>
      <c r="L6" s="190"/>
      <c r="M6" s="190"/>
      <c r="N6" s="190"/>
      <c r="O6" s="191"/>
      <c r="P6" s="208" t="s">
        <v>49</v>
      </c>
      <c r="Q6" s="189" t="s">
        <v>46</v>
      </c>
      <c r="R6" s="190"/>
      <c r="S6" s="190"/>
      <c r="T6" s="214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</row>
    <row r="7" spans="1:88" s="6" customFormat="1" ht="15.75" customHeight="1" x14ac:dyDescent="0.2">
      <c r="A7" s="183"/>
      <c r="B7" s="183"/>
      <c r="C7" s="185"/>
      <c r="D7" s="187"/>
      <c r="E7" s="197"/>
      <c r="F7" s="176"/>
      <c r="G7" s="209"/>
      <c r="H7" s="180" t="s">
        <v>73</v>
      </c>
      <c r="I7" s="194" t="s">
        <v>23</v>
      </c>
      <c r="J7" s="195"/>
      <c r="K7" s="180" t="s">
        <v>53</v>
      </c>
      <c r="L7" s="180" t="s">
        <v>69</v>
      </c>
      <c r="M7" s="180" t="s">
        <v>51</v>
      </c>
      <c r="N7" s="180" t="s">
        <v>84</v>
      </c>
      <c r="O7" s="192" t="s">
        <v>54</v>
      </c>
      <c r="P7" s="209"/>
      <c r="Q7" s="180" t="s">
        <v>74</v>
      </c>
      <c r="R7" s="141" t="s">
        <v>48</v>
      </c>
      <c r="S7" s="178" t="s">
        <v>88</v>
      </c>
      <c r="T7" s="173" t="s">
        <v>90</v>
      </c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</row>
    <row r="8" spans="1:88" s="62" customFormat="1" ht="110.1" customHeight="1" x14ac:dyDescent="0.2">
      <c r="A8" s="183"/>
      <c r="B8" s="183"/>
      <c r="C8" s="185"/>
      <c r="D8" s="188"/>
      <c r="E8" s="198"/>
      <c r="F8" s="177"/>
      <c r="G8" s="210"/>
      <c r="H8" s="181"/>
      <c r="I8" s="141" t="s">
        <v>50</v>
      </c>
      <c r="J8" s="141" t="s">
        <v>52</v>
      </c>
      <c r="K8" s="181"/>
      <c r="L8" s="181"/>
      <c r="M8" s="181"/>
      <c r="N8" s="181"/>
      <c r="O8" s="193"/>
      <c r="P8" s="210"/>
      <c r="Q8" s="181"/>
      <c r="R8" s="141" t="s">
        <v>55</v>
      </c>
      <c r="S8" s="179"/>
      <c r="T8" s="174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</row>
    <row r="9" spans="1:88" s="4" customFormat="1" ht="14.25" customHeight="1" x14ac:dyDescent="0.2">
      <c r="A9" s="76">
        <v>1</v>
      </c>
      <c r="B9" s="76">
        <f t="shared" ref="B9:S9" si="0">A9+1</f>
        <v>2</v>
      </c>
      <c r="C9" s="76">
        <f t="shared" si="0"/>
        <v>3</v>
      </c>
      <c r="D9" s="18">
        <f t="shared" si="0"/>
        <v>4</v>
      </c>
      <c r="E9" s="19">
        <f t="shared" si="0"/>
        <v>5</v>
      </c>
      <c r="F9" s="19">
        <f t="shared" si="0"/>
        <v>6</v>
      </c>
      <c r="G9" s="67">
        <f t="shared" si="0"/>
        <v>7</v>
      </c>
      <c r="H9" s="20">
        <f t="shared" si="0"/>
        <v>8</v>
      </c>
      <c r="I9" s="20">
        <f t="shared" si="0"/>
        <v>9</v>
      </c>
      <c r="J9" s="20">
        <f t="shared" si="0"/>
        <v>10</v>
      </c>
      <c r="K9" s="20">
        <f t="shared" si="0"/>
        <v>11</v>
      </c>
      <c r="L9" s="20">
        <f t="shared" si="0"/>
        <v>12</v>
      </c>
      <c r="M9" s="20">
        <f t="shared" si="0"/>
        <v>13</v>
      </c>
      <c r="N9" s="20">
        <f t="shared" si="0"/>
        <v>14</v>
      </c>
      <c r="O9" s="21">
        <f t="shared" si="0"/>
        <v>15</v>
      </c>
      <c r="P9" s="22">
        <f t="shared" si="0"/>
        <v>16</v>
      </c>
      <c r="Q9" s="20">
        <f t="shared" si="0"/>
        <v>17</v>
      </c>
      <c r="R9" s="20">
        <f t="shared" si="0"/>
        <v>18</v>
      </c>
      <c r="S9" s="20">
        <f t="shared" si="0"/>
        <v>19</v>
      </c>
      <c r="T9" s="121">
        <f>S9+1</f>
        <v>20</v>
      </c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</row>
    <row r="10" spans="1:88" s="2" customFormat="1" ht="16.5" customHeight="1" x14ac:dyDescent="0.2">
      <c r="A10" s="47">
        <v>500</v>
      </c>
      <c r="B10" s="47"/>
      <c r="C10" s="104"/>
      <c r="D10" s="84" t="s">
        <v>19</v>
      </c>
      <c r="E10" s="68" t="s">
        <v>61</v>
      </c>
      <c r="F10" s="57">
        <f>G10+P10</f>
        <v>535950</v>
      </c>
      <c r="G10" s="25">
        <f>H10+K10+L10+M10</f>
        <v>455950</v>
      </c>
      <c r="H10" s="26">
        <f>SUM(I10:J10)</f>
        <v>451950</v>
      </c>
      <c r="I10" s="26">
        <f t="shared" ref="I10:L12" si="1">I14</f>
        <v>96150</v>
      </c>
      <c r="J10" s="26">
        <f t="shared" si="1"/>
        <v>355800</v>
      </c>
      <c r="K10" s="26"/>
      <c r="L10" s="26">
        <f t="shared" si="1"/>
        <v>4000</v>
      </c>
      <c r="M10" s="26"/>
      <c r="N10" s="48"/>
      <c r="O10" s="142"/>
      <c r="P10" s="25">
        <f>Q10+S10+T10</f>
        <v>80000</v>
      </c>
      <c r="Q10" s="26">
        <f>Q14</f>
        <v>80000</v>
      </c>
      <c r="R10" s="48"/>
      <c r="S10" s="48"/>
      <c r="T10" s="26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</row>
    <row r="11" spans="1:88" s="10" customFormat="1" ht="16.5" customHeight="1" x14ac:dyDescent="0.2">
      <c r="A11" s="23"/>
      <c r="B11" s="23"/>
      <c r="C11" s="65"/>
      <c r="D11" s="85"/>
      <c r="E11" s="68" t="s">
        <v>62</v>
      </c>
      <c r="F11" s="24">
        <f>G11+P11</f>
        <v>2500</v>
      </c>
      <c r="G11" s="27">
        <f>H11+K11+L11+M11</f>
        <v>2500</v>
      </c>
      <c r="H11" s="28">
        <f>SUM(I11:J11)</f>
        <v>2500</v>
      </c>
      <c r="I11" s="28"/>
      <c r="J11" s="28">
        <f t="shared" si="1"/>
        <v>2500</v>
      </c>
      <c r="K11" s="28"/>
      <c r="L11" s="28"/>
      <c r="M11" s="28"/>
      <c r="N11" s="49"/>
      <c r="O11" s="143"/>
      <c r="P11" s="27"/>
      <c r="Q11" s="28"/>
      <c r="R11" s="49"/>
      <c r="S11" s="49"/>
      <c r="T11" s="28"/>
      <c r="U11" s="144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144"/>
      <c r="CH11" s="144"/>
      <c r="CI11" s="144"/>
      <c r="CJ11" s="144"/>
    </row>
    <row r="12" spans="1:88" s="10" customFormat="1" ht="16.5" customHeight="1" x14ac:dyDescent="0.2">
      <c r="A12" s="23"/>
      <c r="B12" s="23"/>
      <c r="C12" s="65"/>
      <c r="D12" s="85"/>
      <c r="E12" s="68" t="s">
        <v>63</v>
      </c>
      <c r="F12" s="24">
        <f>G12+P12</f>
        <v>2500</v>
      </c>
      <c r="G12" s="27">
        <f>H12+K12+L12+M12</f>
        <v>2500</v>
      </c>
      <c r="H12" s="28">
        <f>SUM(I12:J12)</f>
        <v>2500</v>
      </c>
      <c r="I12" s="28"/>
      <c r="J12" s="28">
        <f t="shared" si="1"/>
        <v>2500</v>
      </c>
      <c r="K12" s="28"/>
      <c r="L12" s="28"/>
      <c r="M12" s="28"/>
      <c r="N12" s="49"/>
      <c r="O12" s="143"/>
      <c r="P12" s="27"/>
      <c r="Q12" s="28"/>
      <c r="R12" s="49"/>
      <c r="S12" s="49"/>
      <c r="T12" s="28"/>
      <c r="U12" s="144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144"/>
      <c r="CH12" s="144"/>
      <c r="CI12" s="144"/>
      <c r="CJ12" s="144"/>
    </row>
    <row r="13" spans="1:88" s="1" customFormat="1" ht="16.5" customHeight="1" x14ac:dyDescent="0.2">
      <c r="A13" s="65"/>
      <c r="B13" s="65"/>
      <c r="C13" s="29"/>
      <c r="D13" s="86"/>
      <c r="E13" s="69" t="s">
        <v>64</v>
      </c>
      <c r="F13" s="30">
        <f>F10-F11+F12</f>
        <v>535950</v>
      </c>
      <c r="G13" s="90">
        <f>G10-G11+G12</f>
        <v>455950</v>
      </c>
      <c r="H13" s="30">
        <f t="shared" ref="H13:Q13" si="2">H10-H11+H12</f>
        <v>451950</v>
      </c>
      <c r="I13" s="30">
        <f t="shared" si="2"/>
        <v>96150</v>
      </c>
      <c r="J13" s="30">
        <f t="shared" si="2"/>
        <v>355800</v>
      </c>
      <c r="K13" s="30"/>
      <c r="L13" s="30">
        <f t="shared" si="2"/>
        <v>4000</v>
      </c>
      <c r="M13" s="30"/>
      <c r="N13" s="30"/>
      <c r="O13" s="32"/>
      <c r="P13" s="31">
        <f t="shared" si="2"/>
        <v>80000</v>
      </c>
      <c r="Q13" s="30">
        <f t="shared" si="2"/>
        <v>80000</v>
      </c>
      <c r="R13" s="30"/>
      <c r="S13" s="80"/>
      <c r="T13" s="80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</row>
    <row r="14" spans="1:88" s="146" customFormat="1" ht="16.5" customHeight="1" x14ac:dyDescent="0.2">
      <c r="A14" s="36"/>
      <c r="B14" s="45">
        <v>50095</v>
      </c>
      <c r="C14" s="46"/>
      <c r="D14" s="166" t="s">
        <v>1</v>
      </c>
      <c r="E14" s="70" t="s">
        <v>61</v>
      </c>
      <c r="F14" s="33">
        <f>G14+P14</f>
        <v>535950</v>
      </c>
      <c r="G14" s="34">
        <f>H14+K14+L14+M14</f>
        <v>455950</v>
      </c>
      <c r="H14" s="35">
        <f>SUM(I14:J14)</f>
        <v>451950</v>
      </c>
      <c r="I14" s="35">
        <v>96150</v>
      </c>
      <c r="J14" s="35">
        <v>355800</v>
      </c>
      <c r="K14" s="35"/>
      <c r="L14" s="35">
        <v>4000</v>
      </c>
      <c r="M14" s="35"/>
      <c r="N14" s="35"/>
      <c r="O14" s="145"/>
      <c r="P14" s="34">
        <f>Q14+S14+T14</f>
        <v>80000</v>
      </c>
      <c r="Q14" s="35">
        <v>80000</v>
      </c>
      <c r="R14" s="50"/>
      <c r="S14" s="119"/>
      <c r="T14" s="35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</row>
    <row r="15" spans="1:88" s="9" customFormat="1" ht="16.5" customHeight="1" x14ac:dyDescent="0.2">
      <c r="A15" s="36"/>
      <c r="B15" s="36"/>
      <c r="C15" s="44"/>
      <c r="D15" s="158"/>
      <c r="E15" s="70" t="s">
        <v>62</v>
      </c>
      <c r="F15" s="37">
        <f>G15+P15</f>
        <v>2500</v>
      </c>
      <c r="G15" s="38">
        <f>H15+K15+L15+M15</f>
        <v>2500</v>
      </c>
      <c r="H15" s="39">
        <f>SUM(I15:J15)</f>
        <v>2500</v>
      </c>
      <c r="I15" s="39"/>
      <c r="J15" s="39">
        <f>J19+J23</f>
        <v>2500</v>
      </c>
      <c r="K15" s="39"/>
      <c r="L15" s="39"/>
      <c r="M15" s="39"/>
      <c r="N15" s="39"/>
      <c r="O15" s="51"/>
      <c r="P15" s="38"/>
      <c r="Q15" s="39"/>
      <c r="R15" s="119"/>
      <c r="S15" s="119"/>
      <c r="T15" s="3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</row>
    <row r="16" spans="1:88" s="9" customFormat="1" ht="16.5" customHeight="1" x14ac:dyDescent="0.2">
      <c r="A16" s="36"/>
      <c r="B16" s="36"/>
      <c r="C16" s="44"/>
      <c r="D16" s="158"/>
      <c r="E16" s="70" t="s">
        <v>63</v>
      </c>
      <c r="F16" s="37">
        <f>G16+P16</f>
        <v>2500</v>
      </c>
      <c r="G16" s="38">
        <f>H16+K16+L16+M16</f>
        <v>2500</v>
      </c>
      <c r="H16" s="39">
        <f>SUM(I16:J16)</f>
        <v>2500</v>
      </c>
      <c r="I16" s="39"/>
      <c r="J16" s="39">
        <f>J20+J24</f>
        <v>2500</v>
      </c>
      <c r="K16" s="39"/>
      <c r="L16" s="39"/>
      <c r="M16" s="39"/>
      <c r="N16" s="39"/>
      <c r="O16" s="51"/>
      <c r="P16" s="38"/>
      <c r="Q16" s="39"/>
      <c r="R16" s="119"/>
      <c r="S16" s="119"/>
      <c r="T16" s="3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</row>
    <row r="17" spans="1:84" s="16" customFormat="1" ht="16.5" customHeight="1" x14ac:dyDescent="0.2">
      <c r="A17" s="66"/>
      <c r="B17" s="66"/>
      <c r="C17" s="40"/>
      <c r="D17" s="159"/>
      <c r="E17" s="71" t="s">
        <v>64</v>
      </c>
      <c r="F17" s="41">
        <f t="shared" ref="F17:Q17" si="3">F14-F15+F16</f>
        <v>535950</v>
      </c>
      <c r="G17" s="42">
        <f t="shared" si="3"/>
        <v>455950</v>
      </c>
      <c r="H17" s="41">
        <f t="shared" si="3"/>
        <v>451950</v>
      </c>
      <c r="I17" s="41">
        <f t="shared" si="3"/>
        <v>96150</v>
      </c>
      <c r="J17" s="41">
        <f t="shared" si="3"/>
        <v>355800</v>
      </c>
      <c r="K17" s="41"/>
      <c r="L17" s="41">
        <f t="shared" si="3"/>
        <v>4000</v>
      </c>
      <c r="M17" s="41"/>
      <c r="N17" s="41"/>
      <c r="O17" s="43"/>
      <c r="P17" s="42">
        <f t="shared" si="3"/>
        <v>80000</v>
      </c>
      <c r="Q17" s="41">
        <f t="shared" si="3"/>
        <v>80000</v>
      </c>
      <c r="R17" s="41"/>
      <c r="S17" s="55"/>
      <c r="T17" s="55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</row>
    <row r="18" spans="1:84" s="1" customFormat="1" ht="16.5" customHeight="1" x14ac:dyDescent="0.2">
      <c r="A18" s="44"/>
      <c r="B18" s="44"/>
      <c r="C18" s="44">
        <v>4210</v>
      </c>
      <c r="D18" s="160" t="s">
        <v>31</v>
      </c>
      <c r="E18" s="70" t="s">
        <v>61</v>
      </c>
      <c r="F18" s="37">
        <f>G18+P18</f>
        <v>2000</v>
      </c>
      <c r="G18" s="38">
        <f>H18+K18+L18+M18</f>
        <v>2000</v>
      </c>
      <c r="H18" s="39">
        <f>SUM(I18:J18)</f>
        <v>2000</v>
      </c>
      <c r="I18" s="39"/>
      <c r="J18" s="39">
        <v>2000</v>
      </c>
      <c r="K18" s="39"/>
      <c r="L18" s="39"/>
      <c r="M18" s="39"/>
      <c r="N18" s="39"/>
      <c r="O18" s="51"/>
      <c r="P18" s="38"/>
      <c r="Q18" s="39"/>
      <c r="R18" s="39"/>
      <c r="S18" s="39"/>
      <c r="T18" s="3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</row>
    <row r="19" spans="1:84" s="9" customFormat="1" ht="16.5" customHeight="1" x14ac:dyDescent="0.2">
      <c r="A19" s="36"/>
      <c r="B19" s="36"/>
      <c r="C19" s="44"/>
      <c r="D19" s="161"/>
      <c r="E19" s="70" t="s">
        <v>62</v>
      </c>
      <c r="F19" s="37"/>
      <c r="G19" s="38"/>
      <c r="H19" s="39"/>
      <c r="I19" s="39"/>
      <c r="J19" s="39"/>
      <c r="K19" s="39"/>
      <c r="L19" s="39"/>
      <c r="M19" s="39"/>
      <c r="N19" s="39"/>
      <c r="O19" s="51"/>
      <c r="P19" s="38"/>
      <c r="Q19" s="39"/>
      <c r="R19" s="39"/>
      <c r="S19" s="39"/>
      <c r="T19" s="3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</row>
    <row r="20" spans="1:84" s="9" customFormat="1" ht="16.5" customHeight="1" x14ac:dyDescent="0.2">
      <c r="A20" s="36"/>
      <c r="B20" s="36"/>
      <c r="C20" s="44"/>
      <c r="D20" s="161"/>
      <c r="E20" s="70" t="s">
        <v>63</v>
      </c>
      <c r="F20" s="37">
        <f>G20+P20</f>
        <v>2500</v>
      </c>
      <c r="G20" s="38">
        <f>H20+K20+L20+M20</f>
        <v>2500</v>
      </c>
      <c r="H20" s="39">
        <f>SUM(I20:J20)</f>
        <v>2500</v>
      </c>
      <c r="I20" s="39"/>
      <c r="J20" s="39">
        <v>2500</v>
      </c>
      <c r="K20" s="39"/>
      <c r="L20" s="39"/>
      <c r="M20" s="39"/>
      <c r="N20" s="39"/>
      <c r="O20" s="51"/>
      <c r="P20" s="38"/>
      <c r="Q20" s="39"/>
      <c r="R20" s="39"/>
      <c r="S20" s="39"/>
      <c r="T20" s="3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</row>
    <row r="21" spans="1:84" s="16" customFormat="1" ht="16.5" customHeight="1" x14ac:dyDescent="0.2">
      <c r="A21" s="66"/>
      <c r="B21" s="66"/>
      <c r="C21" s="40"/>
      <c r="D21" s="162"/>
      <c r="E21" s="71" t="s">
        <v>64</v>
      </c>
      <c r="F21" s="41">
        <f>F18-F19+F20</f>
        <v>4500</v>
      </c>
      <c r="G21" s="42">
        <f>G18-G19+G20</f>
        <v>4500</v>
      </c>
      <c r="H21" s="41">
        <f>H18-H19+H20</f>
        <v>4500</v>
      </c>
      <c r="I21" s="41"/>
      <c r="J21" s="41">
        <f>J18-J19+J20</f>
        <v>4500</v>
      </c>
      <c r="K21" s="41"/>
      <c r="L21" s="41"/>
      <c r="M21" s="41"/>
      <c r="N21" s="41"/>
      <c r="O21" s="43"/>
      <c r="P21" s="42"/>
      <c r="Q21" s="41"/>
      <c r="R21" s="41"/>
      <c r="S21" s="55"/>
      <c r="T21" s="55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</row>
    <row r="22" spans="1:84" s="5" customFormat="1" ht="16.5" customHeight="1" x14ac:dyDescent="0.2">
      <c r="A22" s="44"/>
      <c r="B22" s="44"/>
      <c r="C22" s="46">
        <v>4300</v>
      </c>
      <c r="D22" s="160" t="s">
        <v>34</v>
      </c>
      <c r="E22" s="70" t="s">
        <v>61</v>
      </c>
      <c r="F22" s="33">
        <f>G22+P22</f>
        <v>242800</v>
      </c>
      <c r="G22" s="34">
        <f>H22+K22+L22+M22</f>
        <v>242800</v>
      </c>
      <c r="H22" s="35">
        <f>SUM(I22:J22)</f>
        <v>242800</v>
      </c>
      <c r="I22" s="35"/>
      <c r="J22" s="35">
        <v>242800</v>
      </c>
      <c r="K22" s="35"/>
      <c r="L22" s="35"/>
      <c r="M22" s="35"/>
      <c r="N22" s="35"/>
      <c r="O22" s="145"/>
      <c r="P22" s="34"/>
      <c r="Q22" s="35"/>
      <c r="R22" s="35"/>
      <c r="S22" s="35"/>
      <c r="T22" s="35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</row>
    <row r="23" spans="1:84" s="9" customFormat="1" ht="16.5" customHeight="1" x14ac:dyDescent="0.2">
      <c r="A23" s="36"/>
      <c r="B23" s="36"/>
      <c r="C23" s="44"/>
      <c r="D23" s="161"/>
      <c r="E23" s="70" t="s">
        <v>62</v>
      </c>
      <c r="F23" s="37">
        <f>G23+P23</f>
        <v>2500</v>
      </c>
      <c r="G23" s="38">
        <f>H23+K23+L23+M23</f>
        <v>2500</v>
      </c>
      <c r="H23" s="39">
        <f>SUM(I23:J23)</f>
        <v>2500</v>
      </c>
      <c r="I23" s="39"/>
      <c r="J23" s="39">
        <v>2500</v>
      </c>
      <c r="K23" s="39"/>
      <c r="L23" s="39"/>
      <c r="M23" s="39"/>
      <c r="N23" s="39"/>
      <c r="O23" s="51"/>
      <c r="P23" s="38"/>
      <c r="Q23" s="39"/>
      <c r="R23" s="39"/>
      <c r="S23" s="39"/>
      <c r="T23" s="3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</row>
    <row r="24" spans="1:84" s="9" customFormat="1" ht="16.5" customHeight="1" x14ac:dyDescent="0.2">
      <c r="A24" s="36"/>
      <c r="B24" s="36"/>
      <c r="C24" s="44"/>
      <c r="D24" s="161"/>
      <c r="E24" s="70" t="s">
        <v>63</v>
      </c>
      <c r="F24" s="37"/>
      <c r="G24" s="38"/>
      <c r="H24" s="39"/>
      <c r="I24" s="39"/>
      <c r="J24" s="39"/>
      <c r="K24" s="39"/>
      <c r="L24" s="39"/>
      <c r="M24" s="39"/>
      <c r="N24" s="39"/>
      <c r="O24" s="51"/>
      <c r="P24" s="38"/>
      <c r="Q24" s="39"/>
      <c r="R24" s="39"/>
      <c r="S24" s="39"/>
      <c r="T24" s="3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</row>
    <row r="25" spans="1:84" s="16" customFormat="1" ht="16.5" customHeight="1" x14ac:dyDescent="0.2">
      <c r="A25" s="66"/>
      <c r="B25" s="66"/>
      <c r="C25" s="40"/>
      <c r="D25" s="162"/>
      <c r="E25" s="71" t="s">
        <v>64</v>
      </c>
      <c r="F25" s="41">
        <f>F22-F23+F24</f>
        <v>240300</v>
      </c>
      <c r="G25" s="42">
        <f>G22-G23+G24</f>
        <v>240300</v>
      </c>
      <c r="H25" s="41">
        <f>H22-H23+H24</f>
        <v>240300</v>
      </c>
      <c r="I25" s="41"/>
      <c r="J25" s="41">
        <f>J22-J23+J24</f>
        <v>240300</v>
      </c>
      <c r="K25" s="41"/>
      <c r="L25" s="41"/>
      <c r="M25" s="41"/>
      <c r="N25" s="41"/>
      <c r="O25" s="43"/>
      <c r="P25" s="42"/>
      <c r="Q25" s="41"/>
      <c r="R25" s="41"/>
      <c r="S25" s="55"/>
      <c r="T25" s="55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</row>
    <row r="26" spans="1:84" s="5" customFormat="1" ht="16.5" customHeight="1" x14ac:dyDescent="0.2">
      <c r="A26" s="89"/>
      <c r="B26" s="89"/>
      <c r="C26" s="167" t="s">
        <v>66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</row>
    <row r="27" spans="1:84" s="9" customFormat="1" ht="16.5" customHeight="1" x14ac:dyDescent="0.2">
      <c r="A27" s="89"/>
      <c r="B27" s="36"/>
      <c r="C27" s="155" t="s">
        <v>115</v>
      </c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7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</row>
    <row r="28" spans="1:84" s="9" customFormat="1" ht="16.5" customHeight="1" x14ac:dyDescent="0.2">
      <c r="A28" s="89"/>
      <c r="B28" s="36"/>
      <c r="C28" s="155" t="s">
        <v>116</v>
      </c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7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</row>
    <row r="29" spans="1:84" s="16" customFormat="1" ht="16.5" customHeight="1" x14ac:dyDescent="0.2">
      <c r="A29" s="89"/>
      <c r="B29" s="36"/>
      <c r="C29" s="152" t="s">
        <v>117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</row>
    <row r="30" spans="1:84" s="2" customFormat="1" ht="16.5" customHeight="1" x14ac:dyDescent="0.2">
      <c r="A30" s="47">
        <v>600</v>
      </c>
      <c r="B30" s="47"/>
      <c r="C30" s="104"/>
      <c r="D30" s="163" t="s">
        <v>6</v>
      </c>
      <c r="E30" s="68" t="s">
        <v>61</v>
      </c>
      <c r="F30" s="57">
        <f>G30+P30</f>
        <v>10090906.35</v>
      </c>
      <c r="G30" s="25">
        <f>H30+K30+L30+M30</f>
        <v>2208089</v>
      </c>
      <c r="H30" s="26">
        <f>SUM(I30:J30)</f>
        <v>2208089</v>
      </c>
      <c r="I30" s="28"/>
      <c r="J30" s="28">
        <v>2208089</v>
      </c>
      <c r="K30" s="28"/>
      <c r="L30" s="48"/>
      <c r="M30" s="28"/>
      <c r="N30" s="48"/>
      <c r="O30" s="142"/>
      <c r="P30" s="25">
        <v>7882817.3499999996</v>
      </c>
      <c r="Q30" s="26">
        <v>7882817.3499999996</v>
      </c>
      <c r="R30" s="26">
        <v>4540387.6399999997</v>
      </c>
      <c r="S30" s="26"/>
      <c r="T30" s="26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</row>
    <row r="31" spans="1:84" s="9" customFormat="1" ht="16.5" customHeight="1" x14ac:dyDescent="0.2">
      <c r="A31" s="23"/>
      <c r="B31" s="23"/>
      <c r="C31" s="65"/>
      <c r="D31" s="164"/>
      <c r="E31" s="68" t="s">
        <v>62</v>
      </c>
      <c r="F31" s="24">
        <f>G31+P31</f>
        <v>683087.69</v>
      </c>
      <c r="G31" s="27"/>
      <c r="H31" s="28"/>
      <c r="I31" s="28"/>
      <c r="J31" s="28"/>
      <c r="K31" s="28"/>
      <c r="L31" s="28"/>
      <c r="M31" s="28"/>
      <c r="N31" s="28"/>
      <c r="O31" s="147"/>
      <c r="P31" s="27">
        <f>Q31</f>
        <v>683087.69</v>
      </c>
      <c r="Q31" s="28">
        <f>Q35+Q51</f>
        <v>683087.69</v>
      </c>
      <c r="R31" s="28">
        <f>R35+R51</f>
        <v>20000</v>
      </c>
      <c r="S31" s="28"/>
      <c r="T31" s="28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</row>
    <row r="32" spans="1:84" s="9" customFormat="1" ht="16.5" customHeight="1" x14ac:dyDescent="0.2">
      <c r="A32" s="23"/>
      <c r="B32" s="23"/>
      <c r="C32" s="65"/>
      <c r="D32" s="164"/>
      <c r="E32" s="68" t="s">
        <v>63</v>
      </c>
      <c r="F32" s="24"/>
      <c r="G32" s="27"/>
      <c r="H32" s="28"/>
      <c r="I32" s="28"/>
      <c r="J32" s="28"/>
      <c r="K32" s="28"/>
      <c r="L32" s="28"/>
      <c r="M32" s="28"/>
      <c r="N32" s="28"/>
      <c r="O32" s="147"/>
      <c r="P32" s="27"/>
      <c r="Q32" s="28"/>
      <c r="R32" s="28"/>
      <c r="S32" s="28"/>
      <c r="T32" s="28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</row>
    <row r="33" spans="1:84" s="1" customFormat="1" ht="16.5" customHeight="1" x14ac:dyDescent="0.2">
      <c r="A33" s="65"/>
      <c r="B33" s="65"/>
      <c r="C33" s="29"/>
      <c r="D33" s="165"/>
      <c r="E33" s="69" t="s">
        <v>64</v>
      </c>
      <c r="F33" s="30">
        <f>F30-F31+F32</f>
        <v>9407818.6600000001</v>
      </c>
      <c r="G33" s="90">
        <f>G30-G31+G32</f>
        <v>2208089</v>
      </c>
      <c r="H33" s="30">
        <f t="shared" ref="H33:R33" si="4">H30-H31+H32</f>
        <v>2208089</v>
      </c>
      <c r="I33" s="30"/>
      <c r="J33" s="30">
        <f t="shared" si="4"/>
        <v>2208089</v>
      </c>
      <c r="K33" s="30"/>
      <c r="L33" s="30"/>
      <c r="M33" s="30"/>
      <c r="N33" s="30"/>
      <c r="O33" s="32"/>
      <c r="P33" s="31">
        <f t="shared" si="4"/>
        <v>7199729.6600000001</v>
      </c>
      <c r="Q33" s="30">
        <f t="shared" si="4"/>
        <v>7199729.6600000001</v>
      </c>
      <c r="R33" s="30">
        <f t="shared" si="4"/>
        <v>4520387.6399999997</v>
      </c>
      <c r="S33" s="80"/>
      <c r="T33" s="80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</row>
    <row r="34" spans="1:84" s="5" customFormat="1" ht="16.5" customHeight="1" x14ac:dyDescent="0.2">
      <c r="A34" s="44"/>
      <c r="B34" s="45">
        <v>60016</v>
      </c>
      <c r="C34" s="46"/>
      <c r="D34" s="166" t="s">
        <v>0</v>
      </c>
      <c r="E34" s="70" t="s">
        <v>61</v>
      </c>
      <c r="F34" s="33">
        <f>G34+P34</f>
        <v>8600617.3499999996</v>
      </c>
      <c r="G34" s="34">
        <f>H34+K34+L34+M34</f>
        <v>807800</v>
      </c>
      <c r="H34" s="35">
        <f>SUM(I34:J34)</f>
        <v>807800</v>
      </c>
      <c r="I34" s="35"/>
      <c r="J34" s="35">
        <v>807800</v>
      </c>
      <c r="K34" s="35"/>
      <c r="L34" s="35"/>
      <c r="M34" s="35"/>
      <c r="N34" s="35"/>
      <c r="O34" s="148"/>
      <c r="P34" s="34">
        <f>Q34+S34+T34</f>
        <v>7792817.3499999996</v>
      </c>
      <c r="Q34" s="39">
        <v>7792817.3499999996</v>
      </c>
      <c r="R34" s="39">
        <v>4520387.6399999997</v>
      </c>
      <c r="S34" s="50"/>
      <c r="T34" s="3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</row>
    <row r="35" spans="1:84" s="9" customFormat="1" ht="16.5" customHeight="1" x14ac:dyDescent="0.2">
      <c r="A35" s="36"/>
      <c r="B35" s="36"/>
      <c r="C35" s="44"/>
      <c r="D35" s="158"/>
      <c r="E35" s="70" t="s">
        <v>62</v>
      </c>
      <c r="F35" s="37">
        <f>G35+P35</f>
        <v>663087.68999999994</v>
      </c>
      <c r="G35" s="38"/>
      <c r="H35" s="39"/>
      <c r="I35" s="39"/>
      <c r="J35" s="39"/>
      <c r="K35" s="39"/>
      <c r="L35" s="39"/>
      <c r="M35" s="39"/>
      <c r="N35" s="39"/>
      <c r="O35" s="51"/>
      <c r="P35" s="39">
        <f>Q35</f>
        <v>663087.68999999994</v>
      </c>
      <c r="Q35" s="39">
        <f>Q39</f>
        <v>663087.68999999994</v>
      </c>
      <c r="R35" s="39"/>
      <c r="S35" s="39"/>
      <c r="T35" s="3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</row>
    <row r="36" spans="1:84" s="9" customFormat="1" ht="16.5" customHeight="1" x14ac:dyDescent="0.2">
      <c r="A36" s="36"/>
      <c r="B36" s="36"/>
      <c r="C36" s="44"/>
      <c r="D36" s="158"/>
      <c r="E36" s="70" t="s">
        <v>63</v>
      </c>
      <c r="F36" s="37"/>
      <c r="G36" s="38"/>
      <c r="H36" s="39"/>
      <c r="I36" s="39"/>
      <c r="J36" s="39"/>
      <c r="K36" s="39"/>
      <c r="L36" s="39"/>
      <c r="M36" s="39"/>
      <c r="N36" s="39"/>
      <c r="O36" s="51"/>
      <c r="P36" s="39"/>
      <c r="Q36" s="39"/>
      <c r="R36" s="39"/>
      <c r="S36" s="39"/>
      <c r="T36" s="3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</row>
    <row r="37" spans="1:84" s="16" customFormat="1" ht="16.5" customHeight="1" x14ac:dyDescent="0.2">
      <c r="A37" s="66"/>
      <c r="B37" s="66"/>
      <c r="C37" s="40"/>
      <c r="D37" s="159"/>
      <c r="E37" s="71" t="s">
        <v>64</v>
      </c>
      <c r="F37" s="41">
        <f t="shared" ref="F37:R37" si="5">F34-F35+F36</f>
        <v>7937529.6600000001</v>
      </c>
      <c r="G37" s="42">
        <f t="shared" si="5"/>
        <v>807800</v>
      </c>
      <c r="H37" s="41">
        <f t="shared" si="5"/>
        <v>807800</v>
      </c>
      <c r="I37" s="41"/>
      <c r="J37" s="41">
        <f>J34-J35+J36</f>
        <v>807800</v>
      </c>
      <c r="K37" s="41"/>
      <c r="L37" s="41"/>
      <c r="M37" s="41"/>
      <c r="N37" s="41"/>
      <c r="O37" s="43"/>
      <c r="P37" s="42">
        <f t="shared" si="5"/>
        <v>7129729.6600000001</v>
      </c>
      <c r="Q37" s="41">
        <f t="shared" si="5"/>
        <v>7129729.6600000001</v>
      </c>
      <c r="R37" s="41">
        <f t="shared" si="5"/>
        <v>4520387.6399999997</v>
      </c>
      <c r="S37" s="55"/>
      <c r="T37" s="55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</row>
    <row r="38" spans="1:84" s="1" customFormat="1" ht="16.5" customHeight="1" x14ac:dyDescent="0.2">
      <c r="A38" s="44"/>
      <c r="B38" s="44"/>
      <c r="C38" s="44">
        <v>6050</v>
      </c>
      <c r="D38" s="160" t="s">
        <v>56</v>
      </c>
      <c r="E38" s="70" t="s">
        <v>61</v>
      </c>
      <c r="F38" s="37">
        <f>G38+P38</f>
        <v>3272086</v>
      </c>
      <c r="G38" s="38"/>
      <c r="H38" s="39"/>
      <c r="I38" s="39"/>
      <c r="J38" s="39"/>
      <c r="K38" s="39"/>
      <c r="L38" s="39"/>
      <c r="M38" s="39"/>
      <c r="N38" s="39"/>
      <c r="O38" s="51"/>
      <c r="P38" s="38">
        <f>Q38+S38+T38</f>
        <v>3272086</v>
      </c>
      <c r="Q38" s="39">
        <v>3272086</v>
      </c>
      <c r="R38" s="39"/>
      <c r="S38" s="39"/>
      <c r="T38" s="3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</row>
    <row r="39" spans="1:84" s="9" customFormat="1" ht="16.5" customHeight="1" x14ac:dyDescent="0.2">
      <c r="A39" s="36"/>
      <c r="B39" s="36"/>
      <c r="C39" s="44"/>
      <c r="D39" s="161"/>
      <c r="E39" s="70" t="s">
        <v>62</v>
      </c>
      <c r="F39" s="37">
        <f>G39+P39</f>
        <v>663087.68999999994</v>
      </c>
      <c r="G39" s="38"/>
      <c r="H39" s="39"/>
      <c r="I39" s="39"/>
      <c r="J39" s="39"/>
      <c r="K39" s="39"/>
      <c r="L39" s="39"/>
      <c r="M39" s="39"/>
      <c r="N39" s="39"/>
      <c r="O39" s="51"/>
      <c r="P39" s="39">
        <f>Q39</f>
        <v>663087.68999999994</v>
      </c>
      <c r="Q39" s="39">
        <f>185000+168087.69+150000+160000</f>
        <v>663087.68999999994</v>
      </c>
      <c r="R39" s="39"/>
      <c r="S39" s="39"/>
      <c r="T39" s="3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</row>
    <row r="40" spans="1:84" s="9" customFormat="1" ht="16.5" customHeight="1" x14ac:dyDescent="0.2">
      <c r="A40" s="36"/>
      <c r="B40" s="36"/>
      <c r="C40" s="44"/>
      <c r="D40" s="161"/>
      <c r="E40" s="70" t="s">
        <v>63</v>
      </c>
      <c r="F40" s="37"/>
      <c r="G40" s="38"/>
      <c r="H40" s="39"/>
      <c r="I40" s="39"/>
      <c r="J40" s="39"/>
      <c r="K40" s="39"/>
      <c r="L40" s="39"/>
      <c r="M40" s="39"/>
      <c r="N40" s="39"/>
      <c r="O40" s="51"/>
      <c r="P40" s="39"/>
      <c r="Q40" s="39"/>
      <c r="R40" s="39"/>
      <c r="S40" s="39"/>
      <c r="T40" s="3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</row>
    <row r="41" spans="1:84" s="16" customFormat="1" ht="16.5" customHeight="1" x14ac:dyDescent="0.2">
      <c r="A41" s="66"/>
      <c r="B41" s="66"/>
      <c r="C41" s="40"/>
      <c r="D41" s="162"/>
      <c r="E41" s="71" t="s">
        <v>64</v>
      </c>
      <c r="F41" s="41">
        <f>F38-F39+F40</f>
        <v>2608998.31</v>
      </c>
      <c r="G41" s="42"/>
      <c r="H41" s="41"/>
      <c r="I41" s="41"/>
      <c r="J41" s="41"/>
      <c r="K41" s="41"/>
      <c r="L41" s="41"/>
      <c r="M41" s="41"/>
      <c r="N41" s="41"/>
      <c r="O41" s="43"/>
      <c r="P41" s="42">
        <f>P38-P39+P40</f>
        <v>2608998.31</v>
      </c>
      <c r="Q41" s="41">
        <f>Q38-Q39+Q40</f>
        <v>2608998.31</v>
      </c>
      <c r="R41" s="41"/>
      <c r="S41" s="55"/>
      <c r="T41" s="55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</row>
    <row r="42" spans="1:84" s="118" customFormat="1" ht="16.5" customHeight="1" x14ac:dyDescent="0.2">
      <c r="A42" s="89"/>
      <c r="B42" s="89"/>
      <c r="C42" s="167" t="s">
        <v>66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9"/>
    </row>
    <row r="43" spans="1:84" s="118" customFormat="1" ht="16.5" customHeight="1" x14ac:dyDescent="0.2">
      <c r="A43" s="89"/>
      <c r="B43" s="36"/>
      <c r="C43" s="155" t="s">
        <v>234</v>
      </c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7"/>
    </row>
    <row r="44" spans="1:84" s="118" customFormat="1" ht="17.25" customHeight="1" x14ac:dyDescent="0.2">
      <c r="A44" s="89"/>
      <c r="B44" s="36"/>
      <c r="C44" s="155" t="s">
        <v>237</v>
      </c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7"/>
    </row>
    <row r="45" spans="1:84" s="118" customFormat="1" ht="27.75" customHeight="1" x14ac:dyDescent="0.2">
      <c r="A45" s="89"/>
      <c r="B45" s="36"/>
      <c r="C45" s="155" t="s">
        <v>238</v>
      </c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7"/>
    </row>
    <row r="46" spans="1:84" s="118" customFormat="1" ht="27.75" customHeight="1" x14ac:dyDescent="0.2">
      <c r="A46" s="89"/>
      <c r="B46" s="36"/>
      <c r="C46" s="155" t="s">
        <v>239</v>
      </c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7"/>
    </row>
    <row r="47" spans="1:84" s="118" customFormat="1" ht="5.25" customHeight="1" x14ac:dyDescent="0.2">
      <c r="A47" s="89"/>
      <c r="B47" s="36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7"/>
    </row>
    <row r="48" spans="1:84" s="118" customFormat="1" ht="15.75" customHeight="1" x14ac:dyDescent="0.2">
      <c r="A48" s="89"/>
      <c r="B48" s="36"/>
      <c r="C48" s="155" t="s">
        <v>235</v>
      </c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7"/>
    </row>
    <row r="49" spans="1:84" s="118" customFormat="1" ht="15.75" customHeight="1" x14ac:dyDescent="0.2">
      <c r="A49" s="89"/>
      <c r="B49" s="36"/>
      <c r="C49" s="152" t="s">
        <v>236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84" s="149" customFormat="1" ht="16.5" customHeight="1" x14ac:dyDescent="0.2">
      <c r="A50" s="36"/>
      <c r="B50" s="45">
        <v>60095</v>
      </c>
      <c r="C50" s="44"/>
      <c r="D50" s="158" t="s">
        <v>1</v>
      </c>
      <c r="E50" s="70" t="s">
        <v>61</v>
      </c>
      <c r="F50" s="37">
        <f>G50+P50</f>
        <v>150089</v>
      </c>
      <c r="G50" s="38">
        <f>H50+K50+L50+M50</f>
        <v>60089</v>
      </c>
      <c r="H50" s="39">
        <f>SUM(I50:J50)</f>
        <v>60089</v>
      </c>
      <c r="I50" s="119"/>
      <c r="J50" s="39">
        <v>60089</v>
      </c>
      <c r="K50" s="39"/>
      <c r="L50" s="119"/>
      <c r="M50" s="119"/>
      <c r="N50" s="119"/>
      <c r="O50" s="150"/>
      <c r="P50" s="38">
        <f>Q50+S50+T50</f>
        <v>90000</v>
      </c>
      <c r="Q50" s="39">
        <v>90000</v>
      </c>
      <c r="R50" s="39">
        <v>20000</v>
      </c>
      <c r="S50" s="39"/>
      <c r="T50" s="3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</row>
    <row r="51" spans="1:84" s="9" customFormat="1" ht="16.5" customHeight="1" x14ac:dyDescent="0.2">
      <c r="A51" s="36"/>
      <c r="B51" s="36"/>
      <c r="C51" s="44"/>
      <c r="D51" s="158"/>
      <c r="E51" s="70" t="s">
        <v>62</v>
      </c>
      <c r="F51" s="37">
        <f>G51+P51</f>
        <v>20000</v>
      </c>
      <c r="G51" s="38"/>
      <c r="H51" s="39"/>
      <c r="I51" s="39"/>
      <c r="J51" s="39"/>
      <c r="K51" s="39"/>
      <c r="L51" s="39"/>
      <c r="M51" s="39"/>
      <c r="N51" s="39"/>
      <c r="O51" s="51"/>
      <c r="P51" s="39">
        <f>Q51</f>
        <v>20000</v>
      </c>
      <c r="Q51" s="39">
        <f>R51</f>
        <v>20000</v>
      </c>
      <c r="R51" s="39">
        <f>R55</f>
        <v>20000</v>
      </c>
      <c r="S51" s="39"/>
      <c r="T51" s="3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</row>
    <row r="52" spans="1:84" s="9" customFormat="1" ht="16.5" customHeight="1" x14ac:dyDescent="0.2">
      <c r="A52" s="36"/>
      <c r="B52" s="36"/>
      <c r="C52" s="44"/>
      <c r="D52" s="158"/>
      <c r="E52" s="70" t="s">
        <v>63</v>
      </c>
      <c r="F52" s="37"/>
      <c r="G52" s="38"/>
      <c r="H52" s="39"/>
      <c r="I52" s="39"/>
      <c r="J52" s="39"/>
      <c r="K52" s="39"/>
      <c r="L52" s="39"/>
      <c r="M52" s="39"/>
      <c r="N52" s="39"/>
      <c r="O52" s="51"/>
      <c r="P52" s="39"/>
      <c r="Q52" s="39"/>
      <c r="R52" s="39"/>
      <c r="S52" s="39"/>
      <c r="T52" s="3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</row>
    <row r="53" spans="1:84" s="16" customFormat="1" ht="16.5" customHeight="1" x14ac:dyDescent="0.2">
      <c r="A53" s="66"/>
      <c r="B53" s="66"/>
      <c r="C53" s="40"/>
      <c r="D53" s="159"/>
      <c r="E53" s="71" t="s">
        <v>64</v>
      </c>
      <c r="F53" s="41">
        <f>F50-F51+F52</f>
        <v>130089</v>
      </c>
      <c r="G53" s="42">
        <f>G50-G51+G52</f>
        <v>60089</v>
      </c>
      <c r="H53" s="41">
        <f>H50-H51+H52</f>
        <v>60089</v>
      </c>
      <c r="I53" s="41"/>
      <c r="J53" s="41">
        <f>J50-J51+J52</f>
        <v>60089</v>
      </c>
      <c r="K53" s="55"/>
      <c r="L53" s="41"/>
      <c r="M53" s="41"/>
      <c r="N53" s="41"/>
      <c r="O53" s="43"/>
      <c r="P53" s="42">
        <f>P50-P51+P52</f>
        <v>70000</v>
      </c>
      <c r="Q53" s="55">
        <f>Q50-Q51+Q52</f>
        <v>70000</v>
      </c>
      <c r="R53" s="55">
        <f>R50-R51+R52</f>
        <v>0</v>
      </c>
      <c r="S53" s="55"/>
      <c r="T53" s="55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</row>
    <row r="54" spans="1:84" s="5" customFormat="1" ht="16.5" customHeight="1" x14ac:dyDescent="0.2">
      <c r="A54" s="44"/>
      <c r="B54" s="44"/>
      <c r="C54" s="44">
        <v>6059</v>
      </c>
      <c r="D54" s="160" t="s">
        <v>56</v>
      </c>
      <c r="E54" s="70" t="s">
        <v>61</v>
      </c>
      <c r="F54" s="37">
        <f>G54+P54</f>
        <v>20000</v>
      </c>
      <c r="G54" s="38"/>
      <c r="H54" s="39"/>
      <c r="I54" s="39"/>
      <c r="J54" s="39"/>
      <c r="K54" s="39"/>
      <c r="L54" s="39"/>
      <c r="M54" s="39"/>
      <c r="N54" s="39"/>
      <c r="O54" s="51"/>
      <c r="P54" s="38">
        <f>Q54+S54+T54</f>
        <v>20000</v>
      </c>
      <c r="Q54" s="39">
        <f>R54</f>
        <v>20000</v>
      </c>
      <c r="R54" s="39">
        <v>20000</v>
      </c>
      <c r="S54" s="39"/>
      <c r="T54" s="39"/>
      <c r="U54" s="1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</row>
    <row r="55" spans="1:84" s="9" customFormat="1" ht="16.5" customHeight="1" x14ac:dyDescent="0.2">
      <c r="A55" s="36"/>
      <c r="B55" s="36"/>
      <c r="C55" s="44"/>
      <c r="D55" s="161"/>
      <c r="E55" s="70" t="s">
        <v>62</v>
      </c>
      <c r="F55" s="37">
        <f>G55+P55</f>
        <v>20000</v>
      </c>
      <c r="G55" s="38"/>
      <c r="H55" s="39"/>
      <c r="I55" s="39"/>
      <c r="J55" s="39"/>
      <c r="K55" s="39"/>
      <c r="L55" s="39"/>
      <c r="M55" s="39"/>
      <c r="N55" s="39"/>
      <c r="O55" s="51"/>
      <c r="P55" s="39">
        <f>Q55</f>
        <v>20000</v>
      </c>
      <c r="Q55" s="39">
        <f>R55</f>
        <v>20000</v>
      </c>
      <c r="R55" s="39">
        <v>20000</v>
      </c>
      <c r="S55" s="39"/>
      <c r="T55" s="3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</row>
    <row r="56" spans="1:84" s="9" customFormat="1" ht="16.5" customHeight="1" x14ac:dyDescent="0.2">
      <c r="A56" s="36"/>
      <c r="B56" s="36"/>
      <c r="C56" s="44"/>
      <c r="D56" s="161"/>
      <c r="E56" s="70" t="s">
        <v>63</v>
      </c>
      <c r="F56" s="37"/>
      <c r="G56" s="38"/>
      <c r="H56" s="39"/>
      <c r="I56" s="39"/>
      <c r="J56" s="39"/>
      <c r="K56" s="39"/>
      <c r="L56" s="39"/>
      <c r="M56" s="39"/>
      <c r="N56" s="39"/>
      <c r="O56" s="51"/>
      <c r="P56" s="39"/>
      <c r="Q56" s="39"/>
      <c r="R56" s="39"/>
      <c r="S56" s="39"/>
      <c r="T56" s="3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</row>
    <row r="57" spans="1:84" s="16" customFormat="1" ht="16.5" customHeight="1" x14ac:dyDescent="0.2">
      <c r="A57" s="66"/>
      <c r="B57" s="66"/>
      <c r="C57" s="40"/>
      <c r="D57" s="162"/>
      <c r="E57" s="71" t="s">
        <v>64</v>
      </c>
      <c r="F57" s="41">
        <f>F54-F55+F56</f>
        <v>0</v>
      </c>
      <c r="G57" s="42"/>
      <c r="H57" s="41"/>
      <c r="I57" s="41"/>
      <c r="J57" s="41"/>
      <c r="K57" s="41"/>
      <c r="L57" s="41"/>
      <c r="M57" s="41"/>
      <c r="N57" s="41"/>
      <c r="O57" s="43"/>
      <c r="P57" s="42">
        <f>P54-P55+P56</f>
        <v>0</v>
      </c>
      <c r="Q57" s="41">
        <f>Q54-Q55+Q56</f>
        <v>0</v>
      </c>
      <c r="R57" s="41">
        <f>R54-R55+R56</f>
        <v>0</v>
      </c>
      <c r="S57" s="55"/>
      <c r="T57" s="55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</row>
    <row r="58" spans="1:84" s="118" customFormat="1" ht="16.5" customHeight="1" x14ac:dyDescent="0.2">
      <c r="A58" s="89"/>
      <c r="B58" s="89"/>
      <c r="C58" s="167" t="s">
        <v>66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9"/>
    </row>
    <row r="59" spans="1:84" s="118" customFormat="1" ht="16.5" customHeight="1" x14ac:dyDescent="0.2">
      <c r="A59" s="89"/>
      <c r="B59" s="36"/>
      <c r="C59" s="155" t="s">
        <v>131</v>
      </c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7"/>
    </row>
    <row r="60" spans="1:84" s="118" customFormat="1" ht="33.75" customHeight="1" x14ac:dyDescent="0.2">
      <c r="A60" s="89"/>
      <c r="B60" s="36"/>
      <c r="C60" s="152" t="s">
        <v>212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4"/>
    </row>
    <row r="61" spans="1:84" s="2" customFormat="1" ht="15" customHeight="1" x14ac:dyDescent="0.2">
      <c r="A61" s="47">
        <v>700</v>
      </c>
      <c r="B61" s="47"/>
      <c r="C61" s="104"/>
      <c r="D61" s="163" t="s">
        <v>7</v>
      </c>
      <c r="E61" s="68" t="s">
        <v>61</v>
      </c>
      <c r="F61" s="24">
        <f>G61+P61</f>
        <v>16269941</v>
      </c>
      <c r="G61" s="25">
        <f>H61+K61+L61+M61</f>
        <v>6271359</v>
      </c>
      <c r="H61" s="26">
        <f>SUM(I61:J61)</f>
        <v>6271359</v>
      </c>
      <c r="I61" s="26"/>
      <c r="J61" s="26">
        <v>6271359</v>
      </c>
      <c r="K61" s="26"/>
      <c r="L61" s="26"/>
      <c r="M61" s="26"/>
      <c r="N61" s="48"/>
      <c r="O61" s="142"/>
      <c r="P61" s="25">
        <f>Q61+S61+T61</f>
        <v>9998582</v>
      </c>
      <c r="Q61" s="26">
        <f t="shared" ref="Q61:R63" si="6">Q65</f>
        <v>9998582</v>
      </c>
      <c r="R61" s="26">
        <f t="shared" si="6"/>
        <v>4507477</v>
      </c>
      <c r="S61" s="48"/>
      <c r="T61" s="48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</row>
    <row r="62" spans="1:84" s="9" customFormat="1" ht="16.5" customHeight="1" x14ac:dyDescent="0.2">
      <c r="A62" s="23"/>
      <c r="B62" s="23"/>
      <c r="C62" s="65"/>
      <c r="D62" s="164"/>
      <c r="E62" s="68" t="s">
        <v>62</v>
      </c>
      <c r="F62" s="24">
        <f>G62+P62</f>
        <v>3000000</v>
      </c>
      <c r="G62" s="27"/>
      <c r="H62" s="28"/>
      <c r="I62" s="28"/>
      <c r="J62" s="28"/>
      <c r="K62" s="28"/>
      <c r="L62" s="28"/>
      <c r="M62" s="28"/>
      <c r="N62" s="28"/>
      <c r="O62" s="147"/>
      <c r="P62" s="27">
        <f>Q62</f>
        <v>3000000</v>
      </c>
      <c r="Q62" s="28">
        <f t="shared" si="6"/>
        <v>3000000</v>
      </c>
      <c r="R62" s="28"/>
      <c r="S62" s="28"/>
      <c r="T62" s="28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</row>
    <row r="63" spans="1:84" s="9" customFormat="1" ht="16.5" customHeight="1" x14ac:dyDescent="0.2">
      <c r="A63" s="23"/>
      <c r="B63" s="23"/>
      <c r="C63" s="65"/>
      <c r="D63" s="164"/>
      <c r="E63" s="68" t="s">
        <v>63</v>
      </c>
      <c r="F63" s="24">
        <f>G63+P63</f>
        <v>3000000</v>
      </c>
      <c r="G63" s="27"/>
      <c r="H63" s="28"/>
      <c r="I63" s="28"/>
      <c r="J63" s="28"/>
      <c r="K63" s="28"/>
      <c r="L63" s="28"/>
      <c r="M63" s="28"/>
      <c r="N63" s="28"/>
      <c r="O63" s="147"/>
      <c r="P63" s="27">
        <f>Q63</f>
        <v>3000000</v>
      </c>
      <c r="Q63" s="28">
        <f t="shared" si="6"/>
        <v>3000000</v>
      </c>
      <c r="R63" s="28"/>
      <c r="S63" s="28"/>
      <c r="T63" s="28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</row>
    <row r="64" spans="1:84" s="1" customFormat="1" ht="16.5" customHeight="1" x14ac:dyDescent="0.2">
      <c r="A64" s="65"/>
      <c r="B64" s="65"/>
      <c r="C64" s="29"/>
      <c r="D64" s="165"/>
      <c r="E64" s="69" t="s">
        <v>64</v>
      </c>
      <c r="F64" s="30">
        <f>F61-F62+F63</f>
        <v>16269941</v>
      </c>
      <c r="G64" s="31">
        <f>G61-G62+G63</f>
        <v>6271359</v>
      </c>
      <c r="H64" s="30">
        <f>H61-H62+H63</f>
        <v>6271359</v>
      </c>
      <c r="I64" s="30"/>
      <c r="J64" s="30">
        <f>J61-J62+J63</f>
        <v>6271359</v>
      </c>
      <c r="K64" s="30"/>
      <c r="L64" s="30"/>
      <c r="M64" s="30"/>
      <c r="N64" s="30"/>
      <c r="O64" s="32"/>
      <c r="P64" s="31">
        <f>P61-P62+P63</f>
        <v>9998582</v>
      </c>
      <c r="Q64" s="30">
        <f>Q61-Q62+Q63</f>
        <v>9998582</v>
      </c>
      <c r="R64" s="30">
        <f>R61-R62+R63</f>
        <v>4507477</v>
      </c>
      <c r="S64" s="80"/>
      <c r="T64" s="80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</row>
    <row r="65" spans="1:84" s="10" customFormat="1" ht="16.5" customHeight="1" x14ac:dyDescent="0.2">
      <c r="A65" s="36"/>
      <c r="B65" s="45">
        <v>70005</v>
      </c>
      <c r="C65" s="46"/>
      <c r="D65" s="166" t="s">
        <v>2</v>
      </c>
      <c r="E65" s="70" t="s">
        <v>61</v>
      </c>
      <c r="F65" s="33">
        <f>G65+P65</f>
        <v>16181941</v>
      </c>
      <c r="G65" s="34">
        <f>H65+K65+L65+M65</f>
        <v>6183359</v>
      </c>
      <c r="H65" s="35">
        <f>SUM(I65:J65)</f>
        <v>6183359</v>
      </c>
      <c r="I65" s="35"/>
      <c r="J65" s="35">
        <v>6183359</v>
      </c>
      <c r="K65" s="35"/>
      <c r="L65" s="35"/>
      <c r="M65" s="35"/>
      <c r="N65" s="50"/>
      <c r="O65" s="148"/>
      <c r="P65" s="34">
        <f>Q65+S65+T65</f>
        <v>9998582</v>
      </c>
      <c r="Q65" s="35">
        <v>9998582</v>
      </c>
      <c r="R65" s="35">
        <v>4507477</v>
      </c>
      <c r="S65" s="50"/>
      <c r="T65" s="50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</row>
    <row r="66" spans="1:84" s="9" customFormat="1" ht="16.5" customHeight="1" x14ac:dyDescent="0.2">
      <c r="A66" s="36"/>
      <c r="B66" s="36"/>
      <c r="C66" s="44"/>
      <c r="D66" s="158"/>
      <c r="E66" s="70" t="s">
        <v>62</v>
      </c>
      <c r="F66" s="37">
        <f>G66+P66</f>
        <v>3000000</v>
      </c>
      <c r="G66" s="38"/>
      <c r="H66" s="39"/>
      <c r="I66" s="39"/>
      <c r="J66" s="39"/>
      <c r="K66" s="39"/>
      <c r="L66" s="39"/>
      <c r="M66" s="39"/>
      <c r="N66" s="39"/>
      <c r="O66" s="51"/>
      <c r="P66" s="39">
        <f>Q66</f>
        <v>3000000</v>
      </c>
      <c r="Q66" s="39">
        <f>Q70</f>
        <v>3000000</v>
      </c>
      <c r="R66" s="39"/>
      <c r="S66" s="39"/>
      <c r="T66" s="3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</row>
    <row r="67" spans="1:84" s="9" customFormat="1" ht="16.5" customHeight="1" x14ac:dyDescent="0.2">
      <c r="A67" s="36"/>
      <c r="B67" s="36"/>
      <c r="C67" s="44"/>
      <c r="D67" s="158"/>
      <c r="E67" s="70" t="s">
        <v>63</v>
      </c>
      <c r="F67" s="37">
        <f>G67+P67</f>
        <v>3000000</v>
      </c>
      <c r="G67" s="38"/>
      <c r="H67" s="39"/>
      <c r="I67" s="39"/>
      <c r="J67" s="39"/>
      <c r="K67" s="39"/>
      <c r="L67" s="39"/>
      <c r="M67" s="39"/>
      <c r="N67" s="39"/>
      <c r="O67" s="51"/>
      <c r="P67" s="39">
        <f>Q67</f>
        <v>3000000</v>
      </c>
      <c r="Q67" s="39">
        <f>Q71</f>
        <v>3000000</v>
      </c>
      <c r="R67" s="39"/>
      <c r="S67" s="39"/>
      <c r="T67" s="3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</row>
    <row r="68" spans="1:84" s="16" customFormat="1" ht="16.5" customHeight="1" x14ac:dyDescent="0.2">
      <c r="A68" s="66"/>
      <c r="B68" s="66"/>
      <c r="C68" s="40"/>
      <c r="D68" s="159"/>
      <c r="E68" s="71" t="s">
        <v>64</v>
      </c>
      <c r="F68" s="41">
        <f>F65-F66+F67</f>
        <v>16181941</v>
      </c>
      <c r="G68" s="42">
        <f>G65-G66+G67</f>
        <v>6183359</v>
      </c>
      <c r="H68" s="41">
        <f>H65-H66+H67</f>
        <v>6183359</v>
      </c>
      <c r="I68" s="41"/>
      <c r="J68" s="41">
        <f>J65-J66+J67</f>
        <v>6183359</v>
      </c>
      <c r="K68" s="41"/>
      <c r="L68" s="41"/>
      <c r="M68" s="41"/>
      <c r="N68" s="41"/>
      <c r="O68" s="43"/>
      <c r="P68" s="42">
        <f>P65-P66+P67</f>
        <v>9998582</v>
      </c>
      <c r="Q68" s="55">
        <f>Q65-Q66+Q67</f>
        <v>9998582</v>
      </c>
      <c r="R68" s="55">
        <f>R65-R66+R67</f>
        <v>4507477</v>
      </c>
      <c r="S68" s="55"/>
      <c r="T68" s="55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</row>
    <row r="69" spans="1:84" s="1" customFormat="1" ht="16.5" customHeight="1" x14ac:dyDescent="0.2">
      <c r="A69" s="44"/>
      <c r="B69" s="44"/>
      <c r="C69" s="44">
        <v>6050</v>
      </c>
      <c r="D69" s="160" t="s">
        <v>56</v>
      </c>
      <c r="E69" s="70" t="s">
        <v>61</v>
      </c>
      <c r="F69" s="37">
        <f>G69+P69</f>
        <v>3470000</v>
      </c>
      <c r="G69" s="38"/>
      <c r="H69" s="39"/>
      <c r="I69" s="39"/>
      <c r="J69" s="39"/>
      <c r="K69" s="39"/>
      <c r="L69" s="39"/>
      <c r="M69" s="39"/>
      <c r="N69" s="39"/>
      <c r="O69" s="51"/>
      <c r="P69" s="38">
        <f>Q69+S69+T69</f>
        <v>3470000</v>
      </c>
      <c r="Q69" s="39">
        <v>3470000</v>
      </c>
      <c r="R69" s="39"/>
      <c r="S69" s="39"/>
      <c r="T69" s="3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</row>
    <row r="70" spans="1:84" s="9" customFormat="1" ht="16.5" customHeight="1" x14ac:dyDescent="0.2">
      <c r="A70" s="36"/>
      <c r="B70" s="36"/>
      <c r="C70" s="44"/>
      <c r="D70" s="161"/>
      <c r="E70" s="70" t="s">
        <v>62</v>
      </c>
      <c r="F70" s="37">
        <f>G70+P70</f>
        <v>3000000</v>
      </c>
      <c r="G70" s="38"/>
      <c r="H70" s="39"/>
      <c r="I70" s="39"/>
      <c r="J70" s="39"/>
      <c r="K70" s="39"/>
      <c r="L70" s="39"/>
      <c r="M70" s="39"/>
      <c r="N70" s="39"/>
      <c r="O70" s="51"/>
      <c r="P70" s="38">
        <f>Q70+S70+T70</f>
        <v>3000000</v>
      </c>
      <c r="Q70" s="39">
        <v>3000000</v>
      </c>
      <c r="R70" s="39"/>
      <c r="S70" s="39"/>
      <c r="T70" s="3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</row>
    <row r="71" spans="1:84" s="9" customFormat="1" ht="16.5" customHeight="1" x14ac:dyDescent="0.2">
      <c r="A71" s="36"/>
      <c r="B71" s="36"/>
      <c r="C71" s="44"/>
      <c r="D71" s="161"/>
      <c r="E71" s="70" t="s">
        <v>63</v>
      </c>
      <c r="F71" s="37">
        <f>G71+P71</f>
        <v>3000000</v>
      </c>
      <c r="G71" s="38"/>
      <c r="H71" s="39"/>
      <c r="I71" s="39"/>
      <c r="J71" s="39"/>
      <c r="K71" s="39"/>
      <c r="L71" s="39"/>
      <c r="M71" s="39"/>
      <c r="N71" s="39"/>
      <c r="O71" s="51"/>
      <c r="P71" s="38">
        <f>Q71+S71+T71</f>
        <v>3000000</v>
      </c>
      <c r="Q71" s="39">
        <v>3000000</v>
      </c>
      <c r="R71" s="39"/>
      <c r="S71" s="39"/>
      <c r="T71" s="3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</row>
    <row r="72" spans="1:84" s="16" customFormat="1" ht="16.5" customHeight="1" x14ac:dyDescent="0.2">
      <c r="A72" s="66"/>
      <c r="B72" s="66"/>
      <c r="C72" s="40"/>
      <c r="D72" s="162"/>
      <c r="E72" s="71" t="s">
        <v>64</v>
      </c>
      <c r="F72" s="41">
        <f>F69-F70+F71</f>
        <v>3470000</v>
      </c>
      <c r="G72" s="42"/>
      <c r="H72" s="41"/>
      <c r="I72" s="41"/>
      <c r="J72" s="41"/>
      <c r="K72" s="41"/>
      <c r="L72" s="41"/>
      <c r="M72" s="41"/>
      <c r="N72" s="41"/>
      <c r="O72" s="43"/>
      <c r="P72" s="42">
        <f>P69-P70+P71</f>
        <v>3470000</v>
      </c>
      <c r="Q72" s="41">
        <f>Q69-Q70+Q71</f>
        <v>3470000</v>
      </c>
      <c r="R72" s="41"/>
      <c r="S72" s="55"/>
      <c r="T72" s="55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</row>
    <row r="73" spans="1:84" s="118" customFormat="1" ht="16.5" customHeight="1" x14ac:dyDescent="0.2">
      <c r="A73" s="89"/>
      <c r="B73" s="89"/>
      <c r="C73" s="167" t="s">
        <v>66</v>
      </c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9"/>
    </row>
    <row r="74" spans="1:84" s="118" customFormat="1" ht="28.5" customHeight="1" x14ac:dyDescent="0.2">
      <c r="A74" s="89"/>
      <c r="B74" s="36"/>
      <c r="C74" s="155" t="s">
        <v>213</v>
      </c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7"/>
    </row>
    <row r="75" spans="1:84" s="118" customFormat="1" ht="15.95" customHeight="1" x14ac:dyDescent="0.2">
      <c r="A75" s="89"/>
      <c r="B75" s="36"/>
      <c r="C75" s="155" t="s">
        <v>120</v>
      </c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7"/>
    </row>
    <row r="76" spans="1:84" s="118" customFormat="1" ht="15.95" customHeight="1" x14ac:dyDescent="0.2">
      <c r="A76" s="89"/>
      <c r="B76" s="36"/>
      <c r="C76" s="152" t="s">
        <v>214</v>
      </c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4"/>
    </row>
    <row r="77" spans="1:84" s="2" customFormat="1" ht="16.5" customHeight="1" x14ac:dyDescent="0.2">
      <c r="A77" s="47">
        <v>750</v>
      </c>
      <c r="B77" s="47"/>
      <c r="C77" s="104"/>
      <c r="D77" s="163" t="s">
        <v>8</v>
      </c>
      <c r="E77" s="68" t="s">
        <v>61</v>
      </c>
      <c r="F77" s="24">
        <f>G77+P77</f>
        <v>14102893.850000001</v>
      </c>
      <c r="G77" s="25">
        <f>H77+K77+L77+M77</f>
        <v>12678985.850000001</v>
      </c>
      <c r="H77" s="26">
        <f>SUM(I77:J77)</f>
        <v>11376221.610000001</v>
      </c>
      <c r="I77" s="26">
        <v>8853075.8800000008</v>
      </c>
      <c r="J77" s="26">
        <v>2523145.73</v>
      </c>
      <c r="K77" s="26"/>
      <c r="L77" s="26">
        <v>579892.4</v>
      </c>
      <c r="M77" s="26">
        <v>722871.84</v>
      </c>
      <c r="N77" s="48"/>
      <c r="O77" s="142"/>
      <c r="P77" s="25">
        <f>Q77+S77+T77</f>
        <v>1423908</v>
      </c>
      <c r="Q77" s="26">
        <v>1423908</v>
      </c>
      <c r="R77" s="26">
        <v>1139950</v>
      </c>
      <c r="S77" s="26"/>
      <c r="T77" s="26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</row>
    <row r="78" spans="1:84" s="11" customFormat="1" ht="16.5" customHeight="1" x14ac:dyDescent="0.2">
      <c r="A78" s="23"/>
      <c r="B78" s="23"/>
      <c r="C78" s="65"/>
      <c r="D78" s="164"/>
      <c r="E78" s="68" t="s">
        <v>62</v>
      </c>
      <c r="F78" s="24">
        <f>G78+P78</f>
        <v>22000</v>
      </c>
      <c r="G78" s="27">
        <f>H78+K78+L78+M78</f>
        <v>22000</v>
      </c>
      <c r="H78" s="28">
        <f>SUM(I78:J78)</f>
        <v>3739.84</v>
      </c>
      <c r="I78" s="28"/>
      <c r="J78" s="28">
        <f>J82+J93+J107</f>
        <v>3739.84</v>
      </c>
      <c r="K78" s="28"/>
      <c r="L78" s="28">
        <f>L82+L93+L107</f>
        <v>2000</v>
      </c>
      <c r="M78" s="28">
        <f>M82+M93+M107</f>
        <v>16260.16</v>
      </c>
      <c r="N78" s="28"/>
      <c r="O78" s="147"/>
      <c r="P78" s="27"/>
      <c r="Q78" s="28"/>
      <c r="R78" s="28"/>
      <c r="S78" s="28"/>
      <c r="T78" s="28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</row>
    <row r="79" spans="1:84" s="11" customFormat="1" ht="16.5" customHeight="1" x14ac:dyDescent="0.2">
      <c r="A79" s="23"/>
      <c r="B79" s="23"/>
      <c r="C79" s="65"/>
      <c r="D79" s="164"/>
      <c r="E79" s="68" t="s">
        <v>63</v>
      </c>
      <c r="F79" s="24">
        <f>G79+P79</f>
        <v>501850.6</v>
      </c>
      <c r="G79" s="27">
        <f>H79+K79+L79+M79</f>
        <v>399350.6</v>
      </c>
      <c r="H79" s="28">
        <f>SUM(I79:J79)</f>
        <v>188239.84</v>
      </c>
      <c r="I79" s="28"/>
      <c r="J79" s="28">
        <f>J83+J94+J108</f>
        <v>188239.84</v>
      </c>
      <c r="K79" s="28"/>
      <c r="L79" s="28"/>
      <c r="M79" s="28">
        <f>M83+M94+M108</f>
        <v>211110.76</v>
      </c>
      <c r="N79" s="28"/>
      <c r="O79" s="147"/>
      <c r="P79" s="27">
        <f>Q79</f>
        <v>102500</v>
      </c>
      <c r="Q79" s="28">
        <f>Q83+Q94+Q108</f>
        <v>102500</v>
      </c>
      <c r="R79" s="28">
        <f>R83+R94+R108</f>
        <v>102500</v>
      </c>
      <c r="S79" s="28"/>
      <c r="T79" s="28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</row>
    <row r="80" spans="1:84" s="1" customFormat="1" ht="16.5" customHeight="1" x14ac:dyDescent="0.2">
      <c r="A80" s="65"/>
      <c r="B80" s="65"/>
      <c r="C80" s="29"/>
      <c r="D80" s="165"/>
      <c r="E80" s="69" t="s">
        <v>64</v>
      </c>
      <c r="F80" s="30">
        <f t="shared" ref="F80:R80" si="7">F77-F78+F79</f>
        <v>14582744.450000001</v>
      </c>
      <c r="G80" s="31">
        <f t="shared" si="7"/>
        <v>13056336.450000001</v>
      </c>
      <c r="H80" s="30">
        <f t="shared" si="7"/>
        <v>11560721.610000001</v>
      </c>
      <c r="I80" s="30">
        <f>I77-I78+I79</f>
        <v>8853075.8800000008</v>
      </c>
      <c r="J80" s="30">
        <f t="shared" si="7"/>
        <v>2707645.73</v>
      </c>
      <c r="K80" s="30"/>
      <c r="L80" s="30">
        <f>L77-L78+L79</f>
        <v>577892.4</v>
      </c>
      <c r="M80" s="30">
        <f>M77-M78+M79</f>
        <v>917722.44</v>
      </c>
      <c r="N80" s="30"/>
      <c r="O80" s="32"/>
      <c r="P80" s="31">
        <f t="shared" si="7"/>
        <v>1526408</v>
      </c>
      <c r="Q80" s="30">
        <f t="shared" si="7"/>
        <v>1526408</v>
      </c>
      <c r="R80" s="30">
        <f t="shared" si="7"/>
        <v>1242450</v>
      </c>
      <c r="S80" s="80"/>
      <c r="T80" s="80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</row>
    <row r="81" spans="1:84" s="10" customFormat="1" ht="16.5" customHeight="1" x14ac:dyDescent="0.2">
      <c r="A81" s="36"/>
      <c r="B81" s="45">
        <v>75023</v>
      </c>
      <c r="C81" s="46"/>
      <c r="D81" s="166" t="s">
        <v>26</v>
      </c>
      <c r="E81" s="70" t="s">
        <v>61</v>
      </c>
      <c r="F81" s="37">
        <f>G81+P81</f>
        <v>10347856.810000001</v>
      </c>
      <c r="G81" s="38">
        <f>H81+K81+L81+M81</f>
        <v>10347856.810000001</v>
      </c>
      <c r="H81" s="39">
        <f>SUM(I81:J81)</f>
        <v>10320683.41</v>
      </c>
      <c r="I81" s="35">
        <v>8476046</v>
      </c>
      <c r="J81" s="35">
        <v>1844637.41</v>
      </c>
      <c r="K81" s="35"/>
      <c r="L81" s="35">
        <v>27173.4</v>
      </c>
      <c r="M81" s="35"/>
      <c r="N81" s="50"/>
      <c r="O81" s="148"/>
      <c r="P81" s="34"/>
      <c r="Q81" s="35"/>
      <c r="R81" s="35"/>
      <c r="S81" s="35"/>
      <c r="T81" s="50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</row>
    <row r="82" spans="1:84" s="9" customFormat="1" ht="16.5" customHeight="1" x14ac:dyDescent="0.2">
      <c r="A82" s="36"/>
      <c r="B82" s="36"/>
      <c r="C82" s="44"/>
      <c r="D82" s="158"/>
      <c r="E82" s="70" t="s">
        <v>62</v>
      </c>
      <c r="F82" s="37">
        <f>G82+P82</f>
        <v>2000</v>
      </c>
      <c r="G82" s="38">
        <f>H82+K82+L82+M82</f>
        <v>2000</v>
      </c>
      <c r="H82" s="39"/>
      <c r="I82" s="39"/>
      <c r="J82" s="39"/>
      <c r="K82" s="39"/>
      <c r="L82" s="39">
        <f>L86</f>
        <v>2000</v>
      </c>
      <c r="M82" s="39"/>
      <c r="N82" s="39"/>
      <c r="O82" s="51"/>
      <c r="P82" s="38"/>
      <c r="Q82" s="39"/>
      <c r="R82" s="39"/>
      <c r="S82" s="39"/>
      <c r="T82" s="3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</row>
    <row r="83" spans="1:84" s="9" customFormat="1" ht="16.5" customHeight="1" x14ac:dyDescent="0.2">
      <c r="A83" s="36"/>
      <c r="B83" s="36"/>
      <c r="C83" s="44"/>
      <c r="D83" s="158"/>
      <c r="E83" s="70" t="s">
        <v>63</v>
      </c>
      <c r="F83" s="37"/>
      <c r="G83" s="38"/>
      <c r="H83" s="39"/>
      <c r="I83" s="39"/>
      <c r="J83" s="39"/>
      <c r="K83" s="39"/>
      <c r="L83" s="39"/>
      <c r="M83" s="39"/>
      <c r="N83" s="39"/>
      <c r="O83" s="51"/>
      <c r="P83" s="38"/>
      <c r="Q83" s="39"/>
      <c r="R83" s="39"/>
      <c r="S83" s="39"/>
      <c r="T83" s="3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</row>
    <row r="84" spans="1:84" s="16" customFormat="1" ht="16.5" customHeight="1" x14ac:dyDescent="0.2">
      <c r="A84" s="66"/>
      <c r="B84" s="66"/>
      <c r="C84" s="40"/>
      <c r="D84" s="159"/>
      <c r="E84" s="71" t="s">
        <v>64</v>
      </c>
      <c r="F84" s="41">
        <f t="shared" ref="F84:J84" si="8">F81-F82+F83</f>
        <v>10345856.810000001</v>
      </c>
      <c r="G84" s="42">
        <f t="shared" si="8"/>
        <v>10345856.810000001</v>
      </c>
      <c r="H84" s="41">
        <f t="shared" si="8"/>
        <v>10320683.41</v>
      </c>
      <c r="I84" s="55">
        <f>I81-I82+I83</f>
        <v>8476046</v>
      </c>
      <c r="J84" s="55">
        <f t="shared" si="8"/>
        <v>1844637.41</v>
      </c>
      <c r="K84" s="41"/>
      <c r="L84" s="55">
        <f>L81-L82+L83</f>
        <v>25173.4</v>
      </c>
      <c r="M84" s="41"/>
      <c r="N84" s="41"/>
      <c r="O84" s="43"/>
      <c r="P84" s="42"/>
      <c r="Q84" s="41"/>
      <c r="R84" s="41"/>
      <c r="S84" s="55"/>
      <c r="T84" s="55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</row>
    <row r="85" spans="1:84" s="1" customFormat="1" ht="15.95" customHeight="1" x14ac:dyDescent="0.2">
      <c r="A85" s="44"/>
      <c r="B85" s="44"/>
      <c r="C85" s="44">
        <v>3030</v>
      </c>
      <c r="D85" s="160" t="s">
        <v>38</v>
      </c>
      <c r="E85" s="70" t="s">
        <v>61</v>
      </c>
      <c r="F85" s="37">
        <f>G85+P85</f>
        <v>2500</v>
      </c>
      <c r="G85" s="38">
        <f>H85+K85+L85+M85</f>
        <v>2500</v>
      </c>
      <c r="H85" s="39"/>
      <c r="I85" s="39"/>
      <c r="J85" s="39"/>
      <c r="K85" s="39"/>
      <c r="L85" s="39">
        <v>2500</v>
      </c>
      <c r="M85" s="39"/>
      <c r="N85" s="39"/>
      <c r="O85" s="51"/>
      <c r="P85" s="52"/>
      <c r="Q85" s="39"/>
      <c r="R85" s="39"/>
      <c r="S85" s="39"/>
      <c r="T85" s="3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</row>
    <row r="86" spans="1:84" s="9" customFormat="1" ht="15.95" customHeight="1" x14ac:dyDescent="0.2">
      <c r="A86" s="36"/>
      <c r="B86" s="36"/>
      <c r="C86" s="95"/>
      <c r="D86" s="161"/>
      <c r="E86" s="70" t="s">
        <v>62</v>
      </c>
      <c r="F86" s="37">
        <f>G86+P86</f>
        <v>2000</v>
      </c>
      <c r="G86" s="38">
        <f>H86+K86+L86+M86</f>
        <v>2000</v>
      </c>
      <c r="H86" s="39"/>
      <c r="I86" s="39"/>
      <c r="J86" s="39"/>
      <c r="K86" s="39"/>
      <c r="L86" s="39">
        <v>2000</v>
      </c>
      <c r="M86" s="39"/>
      <c r="N86" s="39"/>
      <c r="O86" s="51"/>
      <c r="P86" s="38"/>
      <c r="Q86" s="39"/>
      <c r="R86" s="39"/>
      <c r="S86" s="39"/>
      <c r="T86" s="3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99"/>
      <c r="CD86" s="99"/>
      <c r="CE86" s="99"/>
      <c r="CF86" s="99"/>
    </row>
    <row r="87" spans="1:84" s="9" customFormat="1" ht="15.95" customHeight="1" x14ac:dyDescent="0.2">
      <c r="A87" s="36"/>
      <c r="B87" s="36"/>
      <c r="C87" s="95"/>
      <c r="D87" s="161"/>
      <c r="E87" s="70" t="s">
        <v>63</v>
      </c>
      <c r="F87" s="37"/>
      <c r="G87" s="38"/>
      <c r="H87" s="39"/>
      <c r="I87" s="39"/>
      <c r="J87" s="39"/>
      <c r="K87" s="39"/>
      <c r="L87" s="39"/>
      <c r="M87" s="39"/>
      <c r="N87" s="39"/>
      <c r="O87" s="51"/>
      <c r="P87" s="38"/>
      <c r="Q87" s="39"/>
      <c r="R87" s="39"/>
      <c r="S87" s="39"/>
      <c r="T87" s="3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/>
      <c r="BU87" s="99"/>
      <c r="BV87" s="99"/>
      <c r="BW87" s="99"/>
      <c r="BX87" s="99"/>
      <c r="BY87" s="99"/>
      <c r="BZ87" s="99"/>
      <c r="CA87" s="99"/>
      <c r="CB87" s="99"/>
      <c r="CC87" s="99"/>
      <c r="CD87" s="99"/>
      <c r="CE87" s="99"/>
      <c r="CF87" s="99"/>
    </row>
    <row r="88" spans="1:84" s="16" customFormat="1" ht="15.95" customHeight="1" x14ac:dyDescent="0.2">
      <c r="A88" s="66"/>
      <c r="B88" s="66"/>
      <c r="C88" s="96"/>
      <c r="D88" s="162"/>
      <c r="E88" s="71" t="s">
        <v>64</v>
      </c>
      <c r="F88" s="41">
        <f>F85-F86+F87</f>
        <v>500</v>
      </c>
      <c r="G88" s="42">
        <f>G85-G86+G87</f>
        <v>500</v>
      </c>
      <c r="H88" s="41"/>
      <c r="I88" s="41"/>
      <c r="J88" s="41"/>
      <c r="K88" s="41"/>
      <c r="L88" s="41">
        <f>L85-L86+L87</f>
        <v>500</v>
      </c>
      <c r="M88" s="41"/>
      <c r="N88" s="41"/>
      <c r="O88" s="43"/>
      <c r="P88" s="42"/>
      <c r="Q88" s="41"/>
      <c r="R88" s="41"/>
      <c r="S88" s="55"/>
      <c r="T88" s="55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99"/>
      <c r="CB88" s="99"/>
      <c r="CC88" s="99"/>
      <c r="CD88" s="99"/>
      <c r="CE88" s="99"/>
      <c r="CF88" s="99"/>
    </row>
    <row r="89" spans="1:84" s="118" customFormat="1" ht="15.95" customHeight="1" x14ac:dyDescent="0.2">
      <c r="A89" s="89"/>
      <c r="B89" s="89"/>
      <c r="C89" s="167" t="s">
        <v>66</v>
      </c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9"/>
    </row>
    <row r="90" spans="1:84" s="118" customFormat="1" ht="15.95" customHeight="1" x14ac:dyDescent="0.2">
      <c r="A90" s="89"/>
      <c r="B90" s="36"/>
      <c r="C90" s="155" t="s">
        <v>113</v>
      </c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7"/>
    </row>
    <row r="91" spans="1:84" s="118" customFormat="1" ht="15.95" customHeight="1" x14ac:dyDescent="0.2">
      <c r="A91" s="89"/>
      <c r="B91" s="36"/>
      <c r="C91" s="152" t="s">
        <v>114</v>
      </c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4"/>
    </row>
    <row r="92" spans="1:84" s="16" customFormat="1" ht="16.5" customHeight="1" x14ac:dyDescent="0.2">
      <c r="A92" s="36"/>
      <c r="B92" s="45">
        <v>75077</v>
      </c>
      <c r="C92" s="75"/>
      <c r="D92" s="215" t="s">
        <v>92</v>
      </c>
      <c r="E92" s="70" t="s">
        <v>61</v>
      </c>
      <c r="F92" s="33">
        <f>G92+P92</f>
        <v>0</v>
      </c>
      <c r="G92" s="34">
        <f>H92+K92+L92+M92</f>
        <v>0</v>
      </c>
      <c r="H92" s="35"/>
      <c r="I92" s="35"/>
      <c r="J92" s="35"/>
      <c r="K92" s="35"/>
      <c r="L92" s="35"/>
      <c r="M92" s="35">
        <v>0</v>
      </c>
      <c r="N92" s="50"/>
      <c r="O92" s="148"/>
      <c r="P92" s="38"/>
      <c r="Q92" s="35"/>
      <c r="R92" s="50"/>
      <c r="S92" s="50"/>
      <c r="T92" s="50"/>
      <c r="U92" s="2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99"/>
      <c r="CB92" s="99"/>
      <c r="CC92" s="99"/>
      <c r="CD92" s="99"/>
      <c r="CE92" s="99"/>
      <c r="CF92" s="99"/>
    </row>
    <row r="93" spans="1:84" s="16" customFormat="1" ht="16.5" customHeight="1" x14ac:dyDescent="0.2">
      <c r="A93" s="36"/>
      <c r="B93" s="92"/>
      <c r="C93" s="74"/>
      <c r="D93" s="216"/>
      <c r="E93" s="70" t="s">
        <v>62</v>
      </c>
      <c r="F93" s="37"/>
      <c r="G93" s="38"/>
      <c r="H93" s="39"/>
      <c r="I93" s="39"/>
      <c r="J93" s="39"/>
      <c r="K93" s="39"/>
      <c r="L93" s="39"/>
      <c r="M93" s="39"/>
      <c r="N93" s="119"/>
      <c r="O93" s="150"/>
      <c r="P93" s="38"/>
      <c r="Q93" s="39"/>
      <c r="R93" s="119"/>
      <c r="S93" s="119"/>
      <c r="T93" s="119"/>
      <c r="U93" s="2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99"/>
      <c r="BT93" s="99"/>
      <c r="BU93" s="99"/>
      <c r="BV93" s="99"/>
      <c r="BW93" s="99"/>
      <c r="BX93" s="99"/>
      <c r="BY93" s="99"/>
      <c r="BZ93" s="99"/>
      <c r="CA93" s="99"/>
      <c r="CB93" s="99"/>
      <c r="CC93" s="99"/>
      <c r="CD93" s="99"/>
      <c r="CE93" s="99"/>
      <c r="CF93" s="99"/>
    </row>
    <row r="94" spans="1:84" s="16" customFormat="1" ht="16.5" customHeight="1" x14ac:dyDescent="0.2">
      <c r="A94" s="36"/>
      <c r="B94" s="92"/>
      <c r="C94" s="74"/>
      <c r="D94" s="216"/>
      <c r="E94" s="70" t="s">
        <v>63</v>
      </c>
      <c r="F94" s="37">
        <f>G94+P94</f>
        <v>194850.6</v>
      </c>
      <c r="G94" s="38">
        <f>H94+K94+L94+M94</f>
        <v>194850.6</v>
      </c>
      <c r="H94" s="39"/>
      <c r="I94" s="39"/>
      <c r="J94" s="39"/>
      <c r="K94" s="39"/>
      <c r="L94" s="39"/>
      <c r="M94" s="39">
        <f>M98</f>
        <v>194850.6</v>
      </c>
      <c r="N94" s="119"/>
      <c r="O94" s="150"/>
      <c r="P94" s="38"/>
      <c r="Q94" s="39"/>
      <c r="R94" s="119"/>
      <c r="S94" s="119"/>
      <c r="T94" s="119"/>
      <c r="U94" s="2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99"/>
      <c r="CB94" s="99"/>
      <c r="CC94" s="99"/>
      <c r="CD94" s="99"/>
      <c r="CE94" s="99"/>
      <c r="CF94" s="99"/>
    </row>
    <row r="95" spans="1:84" s="16" customFormat="1" ht="16.5" customHeight="1" x14ac:dyDescent="0.2">
      <c r="A95" s="66"/>
      <c r="B95" s="91"/>
      <c r="C95" s="105"/>
      <c r="D95" s="217"/>
      <c r="E95" s="71" t="s">
        <v>64</v>
      </c>
      <c r="F95" s="41">
        <f>F92-F93+F94</f>
        <v>194850.6</v>
      </c>
      <c r="G95" s="42">
        <f>G92-G93+G94</f>
        <v>194850.6</v>
      </c>
      <c r="H95" s="41"/>
      <c r="I95" s="41"/>
      <c r="J95" s="41"/>
      <c r="K95" s="41"/>
      <c r="L95" s="41"/>
      <c r="M95" s="41">
        <f>M92-M93+M94</f>
        <v>194850.6</v>
      </c>
      <c r="N95" s="41"/>
      <c r="O95" s="43"/>
      <c r="P95" s="42"/>
      <c r="Q95" s="41"/>
      <c r="R95" s="55"/>
      <c r="S95" s="55"/>
      <c r="T95" s="55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99"/>
      <c r="CD95" s="99"/>
      <c r="CE95" s="99"/>
      <c r="CF95" s="99"/>
    </row>
    <row r="96" spans="1:84" s="16" customFormat="1" ht="16.5" customHeight="1" x14ac:dyDescent="0.2">
      <c r="A96" s="44"/>
      <c r="B96" s="44"/>
      <c r="C96" s="44">
        <v>4217</v>
      </c>
      <c r="D96" s="160" t="s">
        <v>31</v>
      </c>
      <c r="E96" s="70" t="s">
        <v>61</v>
      </c>
      <c r="F96" s="37">
        <f>G96+P96</f>
        <v>0</v>
      </c>
      <c r="G96" s="38">
        <f>H96+K96+L96+M96</f>
        <v>0</v>
      </c>
      <c r="H96" s="39"/>
      <c r="I96" s="39"/>
      <c r="J96" s="39"/>
      <c r="K96" s="39"/>
      <c r="L96" s="39"/>
      <c r="M96" s="39">
        <v>0</v>
      </c>
      <c r="N96" s="39"/>
      <c r="O96" s="51"/>
      <c r="P96" s="52"/>
      <c r="Q96" s="39"/>
      <c r="R96" s="39"/>
      <c r="S96" s="39"/>
      <c r="T96" s="39"/>
      <c r="U96" s="1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99"/>
      <c r="CD96" s="99"/>
      <c r="CE96" s="99"/>
      <c r="CF96" s="99"/>
    </row>
    <row r="97" spans="1:84" s="16" customFormat="1" ht="16.5" customHeight="1" x14ac:dyDescent="0.2">
      <c r="A97" s="36"/>
      <c r="B97" s="36"/>
      <c r="C97" s="44"/>
      <c r="D97" s="161"/>
      <c r="E97" s="70" t="s">
        <v>62</v>
      </c>
      <c r="F97" s="37"/>
      <c r="G97" s="38"/>
      <c r="H97" s="39"/>
      <c r="I97" s="39"/>
      <c r="J97" s="39"/>
      <c r="K97" s="39"/>
      <c r="L97" s="39"/>
      <c r="M97" s="39"/>
      <c r="N97" s="39"/>
      <c r="O97" s="51"/>
      <c r="P97" s="38"/>
      <c r="Q97" s="39"/>
      <c r="R97" s="39"/>
      <c r="S97" s="39"/>
      <c r="T97" s="39"/>
      <c r="U97" s="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  <c r="BP97" s="99"/>
      <c r="BQ97" s="99"/>
      <c r="BR97" s="99"/>
      <c r="BS97" s="99"/>
      <c r="BT97" s="99"/>
      <c r="BU97" s="99"/>
      <c r="BV97" s="99"/>
      <c r="BW97" s="99"/>
      <c r="BX97" s="99"/>
      <c r="BY97" s="99"/>
      <c r="BZ97" s="99"/>
      <c r="CA97" s="99"/>
      <c r="CB97" s="99"/>
      <c r="CC97" s="99"/>
      <c r="CD97" s="99"/>
      <c r="CE97" s="99"/>
      <c r="CF97" s="99"/>
    </row>
    <row r="98" spans="1:84" s="16" customFormat="1" ht="16.5" customHeight="1" x14ac:dyDescent="0.2">
      <c r="A98" s="36"/>
      <c r="B98" s="36"/>
      <c r="C98" s="44"/>
      <c r="D98" s="161"/>
      <c r="E98" s="70" t="s">
        <v>63</v>
      </c>
      <c r="F98" s="37">
        <f>G98+P98</f>
        <v>194850.6</v>
      </c>
      <c r="G98" s="38">
        <f>H98+K98+L98+M98</f>
        <v>194850.6</v>
      </c>
      <c r="H98" s="39"/>
      <c r="I98" s="39"/>
      <c r="J98" s="39"/>
      <c r="K98" s="39"/>
      <c r="L98" s="39"/>
      <c r="M98" s="39">
        <f>99894.6+94956</f>
        <v>194850.6</v>
      </c>
      <c r="N98" s="39"/>
      <c r="O98" s="51"/>
      <c r="P98" s="38"/>
      <c r="Q98" s="39"/>
      <c r="R98" s="39"/>
      <c r="S98" s="39"/>
      <c r="T98" s="39"/>
      <c r="U98" s="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99"/>
      <c r="CB98" s="99"/>
      <c r="CC98" s="99"/>
      <c r="CD98" s="99"/>
      <c r="CE98" s="99"/>
      <c r="CF98" s="99"/>
    </row>
    <row r="99" spans="1:84" s="16" customFormat="1" ht="16.5" customHeight="1" x14ac:dyDescent="0.2">
      <c r="A99" s="66"/>
      <c r="B99" s="66"/>
      <c r="C99" s="59"/>
      <c r="D99" s="162"/>
      <c r="E99" s="71" t="s">
        <v>64</v>
      </c>
      <c r="F99" s="41">
        <f>F96-F97+F98</f>
        <v>194850.6</v>
      </c>
      <c r="G99" s="42">
        <f>G96-G97+G98</f>
        <v>194850.6</v>
      </c>
      <c r="H99" s="41"/>
      <c r="I99" s="41"/>
      <c r="J99" s="41"/>
      <c r="K99" s="41"/>
      <c r="L99" s="41"/>
      <c r="M99" s="41">
        <f>M96-M97+M98</f>
        <v>194850.6</v>
      </c>
      <c r="N99" s="41"/>
      <c r="O99" s="43"/>
      <c r="P99" s="42"/>
      <c r="Q99" s="41"/>
      <c r="R99" s="41"/>
      <c r="S99" s="55"/>
      <c r="T99" s="55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99"/>
      <c r="CD99" s="99"/>
      <c r="CE99" s="99"/>
      <c r="CF99" s="99"/>
    </row>
    <row r="100" spans="1:84" s="118" customFormat="1" ht="16.5" customHeight="1" x14ac:dyDescent="0.2">
      <c r="A100" s="89"/>
      <c r="B100" s="89"/>
      <c r="C100" s="167" t="s">
        <v>66</v>
      </c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9"/>
    </row>
    <row r="101" spans="1:84" s="118" customFormat="1" ht="57" customHeight="1" x14ac:dyDescent="0.2">
      <c r="A101" s="89"/>
      <c r="B101" s="36"/>
      <c r="C101" s="155" t="s">
        <v>215</v>
      </c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7"/>
    </row>
    <row r="102" spans="1:84" s="118" customFormat="1" ht="16.5" customHeight="1" x14ac:dyDescent="0.2">
      <c r="A102" s="89"/>
      <c r="B102" s="36"/>
      <c r="C102" s="155" t="s">
        <v>124</v>
      </c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7"/>
    </row>
    <row r="103" spans="1:84" s="118" customFormat="1" ht="4.5" customHeight="1" x14ac:dyDescent="0.2">
      <c r="A103" s="89"/>
      <c r="B103" s="36"/>
      <c r="C103" s="199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1"/>
    </row>
    <row r="104" spans="1:84" s="118" customFormat="1" ht="55.5" customHeight="1" x14ac:dyDescent="0.2">
      <c r="A104" s="89"/>
      <c r="B104" s="36"/>
      <c r="C104" s="155" t="s">
        <v>227</v>
      </c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7"/>
    </row>
    <row r="105" spans="1:84" s="118" customFormat="1" ht="16.5" customHeight="1" x14ac:dyDescent="0.2">
      <c r="A105" s="89"/>
      <c r="B105" s="36"/>
      <c r="C105" s="152" t="s">
        <v>127</v>
      </c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4"/>
    </row>
    <row r="106" spans="1:84" s="5" customFormat="1" ht="16.5" customHeight="1" x14ac:dyDescent="0.2">
      <c r="A106" s="36"/>
      <c r="B106" s="45">
        <v>75095</v>
      </c>
      <c r="C106" s="44"/>
      <c r="D106" s="158" t="s">
        <v>18</v>
      </c>
      <c r="E106" s="70" t="s">
        <v>61</v>
      </c>
      <c r="F106" s="37">
        <f>G106+P106</f>
        <v>2579026.04</v>
      </c>
      <c r="G106" s="38">
        <f>H106+K106+L106+M106</f>
        <v>1155118.04</v>
      </c>
      <c r="H106" s="39">
        <f>SUM(I106:J106)</f>
        <v>388796.2</v>
      </c>
      <c r="I106" s="39">
        <v>4897.88</v>
      </c>
      <c r="J106" s="39">
        <v>383898.32</v>
      </c>
      <c r="K106" s="39"/>
      <c r="L106" s="39">
        <v>43450</v>
      </c>
      <c r="M106" s="39">
        <v>722871.84</v>
      </c>
      <c r="N106" s="119"/>
      <c r="O106" s="150"/>
      <c r="P106" s="38">
        <f>Q106+S106+T106</f>
        <v>1423908</v>
      </c>
      <c r="Q106" s="39">
        <v>1423908</v>
      </c>
      <c r="R106" s="39">
        <v>1139950</v>
      </c>
      <c r="S106" s="119"/>
      <c r="T106" s="39"/>
      <c r="U106" s="10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  <c r="BH106" s="99"/>
      <c r="BI106" s="99"/>
      <c r="BJ106" s="99"/>
      <c r="BK106" s="99"/>
      <c r="BL106" s="99"/>
      <c r="BM106" s="99"/>
      <c r="BN106" s="99"/>
      <c r="BO106" s="99"/>
      <c r="BP106" s="99"/>
      <c r="BQ106" s="99"/>
      <c r="BR106" s="99"/>
      <c r="BS106" s="99"/>
      <c r="BT106" s="99"/>
      <c r="BU106" s="99"/>
      <c r="BV106" s="99"/>
      <c r="BW106" s="99"/>
      <c r="BX106" s="99"/>
      <c r="BY106" s="99"/>
      <c r="BZ106" s="99"/>
      <c r="CA106" s="99"/>
      <c r="CB106" s="99"/>
      <c r="CC106" s="99"/>
      <c r="CD106" s="99"/>
      <c r="CE106" s="99"/>
      <c r="CF106" s="99"/>
    </row>
    <row r="107" spans="1:84" s="9" customFormat="1" ht="16.5" customHeight="1" x14ac:dyDescent="0.2">
      <c r="A107" s="36"/>
      <c r="B107" s="36"/>
      <c r="C107" s="44"/>
      <c r="D107" s="158"/>
      <c r="E107" s="70" t="s">
        <v>62</v>
      </c>
      <c r="F107" s="37">
        <f>G107+P107</f>
        <v>20000</v>
      </c>
      <c r="G107" s="38">
        <f>H107+K107+L107+M107</f>
        <v>20000</v>
      </c>
      <c r="H107" s="39">
        <f>SUM(I107:J107)</f>
        <v>3739.84</v>
      </c>
      <c r="I107" s="39"/>
      <c r="J107" s="39">
        <f t="shared" ref="J107:M107" si="9">J111+J115+J119+J123+J127+J131+J135+J139</f>
        <v>3739.84</v>
      </c>
      <c r="K107" s="39"/>
      <c r="L107" s="39"/>
      <c r="M107" s="39">
        <f t="shared" si="9"/>
        <v>16260.16</v>
      </c>
      <c r="N107" s="39"/>
      <c r="O107" s="51"/>
      <c r="P107" s="38"/>
      <c r="Q107" s="39"/>
      <c r="R107" s="39"/>
      <c r="S107" s="39"/>
      <c r="T107" s="3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/>
      <c r="BU107" s="99"/>
      <c r="BV107" s="99"/>
      <c r="BW107" s="99"/>
      <c r="BX107" s="99"/>
      <c r="BY107" s="99"/>
      <c r="BZ107" s="99"/>
      <c r="CA107" s="99"/>
      <c r="CB107" s="99"/>
      <c r="CC107" s="99"/>
      <c r="CD107" s="99"/>
      <c r="CE107" s="99"/>
      <c r="CF107" s="99"/>
    </row>
    <row r="108" spans="1:84" s="9" customFormat="1" ht="16.5" customHeight="1" x14ac:dyDescent="0.2">
      <c r="A108" s="36"/>
      <c r="B108" s="36"/>
      <c r="C108" s="44"/>
      <c r="D108" s="158"/>
      <c r="E108" s="70" t="s">
        <v>63</v>
      </c>
      <c r="F108" s="37">
        <f>G108+P108</f>
        <v>307000</v>
      </c>
      <c r="G108" s="38">
        <f>H108+K108+L108+M108</f>
        <v>204500</v>
      </c>
      <c r="H108" s="39">
        <f>SUM(I108:J108)</f>
        <v>188239.84</v>
      </c>
      <c r="I108" s="39"/>
      <c r="J108" s="39">
        <f t="shared" ref="J108:M108" si="10">J112+J116+J120+J124+J128+J132+J136+J140</f>
        <v>188239.84</v>
      </c>
      <c r="K108" s="39"/>
      <c r="L108" s="39"/>
      <c r="M108" s="39">
        <f t="shared" si="10"/>
        <v>16260.16</v>
      </c>
      <c r="N108" s="39"/>
      <c r="O108" s="51"/>
      <c r="P108" s="38">
        <f>Q108+S108+T108</f>
        <v>102500</v>
      </c>
      <c r="Q108" s="39">
        <f>Q112+Q116+Q120+Q124+Q128+Q132+Q136+Q140</f>
        <v>102500</v>
      </c>
      <c r="R108" s="39">
        <f>R112+R116+R120+R124+R128+R132+R136+R140</f>
        <v>102500</v>
      </c>
      <c r="S108" s="39"/>
      <c r="T108" s="3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99"/>
      <c r="BH108" s="99"/>
      <c r="BI108" s="99"/>
      <c r="BJ108" s="99"/>
      <c r="BK108" s="99"/>
      <c r="BL108" s="99"/>
      <c r="BM108" s="99"/>
      <c r="BN108" s="99"/>
      <c r="BO108" s="99"/>
      <c r="BP108" s="99"/>
      <c r="BQ108" s="99"/>
      <c r="BR108" s="99"/>
      <c r="BS108" s="99"/>
      <c r="BT108" s="99"/>
      <c r="BU108" s="99"/>
      <c r="BV108" s="99"/>
      <c r="BW108" s="99"/>
      <c r="BX108" s="99"/>
      <c r="BY108" s="99"/>
      <c r="BZ108" s="99"/>
      <c r="CA108" s="99"/>
      <c r="CB108" s="99"/>
      <c r="CC108" s="99"/>
      <c r="CD108" s="99"/>
      <c r="CE108" s="99"/>
      <c r="CF108" s="99"/>
    </row>
    <row r="109" spans="1:84" s="16" customFormat="1" ht="16.5" customHeight="1" x14ac:dyDescent="0.2">
      <c r="A109" s="66"/>
      <c r="B109" s="66"/>
      <c r="C109" s="40"/>
      <c r="D109" s="159"/>
      <c r="E109" s="71" t="s">
        <v>64</v>
      </c>
      <c r="F109" s="41">
        <f t="shared" ref="F109:R109" si="11">F106-F107+F108</f>
        <v>2866026.04</v>
      </c>
      <c r="G109" s="42">
        <f t="shared" si="11"/>
        <v>1339618.04</v>
      </c>
      <c r="H109" s="41">
        <f t="shared" si="11"/>
        <v>573296.19999999995</v>
      </c>
      <c r="I109" s="55">
        <f>I106-I107+I108</f>
        <v>4897.88</v>
      </c>
      <c r="J109" s="55">
        <f>J106-J107+J108</f>
        <v>568398.31999999995</v>
      </c>
      <c r="K109" s="55"/>
      <c r="L109" s="55">
        <f>L106-L107+L108</f>
        <v>43450</v>
      </c>
      <c r="M109" s="55">
        <f>M106-M107+M108</f>
        <v>722871.84</v>
      </c>
      <c r="N109" s="41"/>
      <c r="O109" s="43"/>
      <c r="P109" s="42">
        <f t="shared" si="11"/>
        <v>1526408</v>
      </c>
      <c r="Q109" s="55">
        <f t="shared" si="11"/>
        <v>1526408</v>
      </c>
      <c r="R109" s="55">
        <f t="shared" si="11"/>
        <v>1242450</v>
      </c>
      <c r="S109" s="55"/>
      <c r="T109" s="55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99"/>
      <c r="BL109" s="99"/>
      <c r="BM109" s="99"/>
      <c r="BN109" s="99"/>
      <c r="BO109" s="99"/>
      <c r="BP109" s="99"/>
      <c r="BQ109" s="99"/>
      <c r="BR109" s="99"/>
      <c r="BS109" s="99"/>
      <c r="BT109" s="99"/>
      <c r="BU109" s="99"/>
      <c r="BV109" s="99"/>
      <c r="BW109" s="99"/>
      <c r="BX109" s="99"/>
      <c r="BY109" s="99"/>
      <c r="BZ109" s="99"/>
      <c r="CA109" s="99"/>
      <c r="CB109" s="99"/>
      <c r="CC109" s="99"/>
      <c r="CD109" s="99"/>
      <c r="CE109" s="99"/>
      <c r="CF109" s="99"/>
    </row>
    <row r="110" spans="1:84" s="5" customFormat="1" ht="16.5" customHeight="1" x14ac:dyDescent="0.2">
      <c r="A110" s="44"/>
      <c r="B110" s="44"/>
      <c r="C110" s="44">
        <v>4210</v>
      </c>
      <c r="D110" s="160" t="s">
        <v>31</v>
      </c>
      <c r="E110" s="70" t="s">
        <v>61</v>
      </c>
      <c r="F110" s="37">
        <f>G110+P110</f>
        <v>149594.72</v>
      </c>
      <c r="G110" s="38">
        <f>H110+K110+L110+M110</f>
        <v>149594.72</v>
      </c>
      <c r="H110" s="39">
        <f>SUM(I110:J110)</f>
        <v>149594.72</v>
      </c>
      <c r="I110" s="39"/>
      <c r="J110" s="39">
        <v>149594.72</v>
      </c>
      <c r="K110" s="39"/>
      <c r="L110" s="39"/>
      <c r="M110" s="39"/>
      <c r="N110" s="39"/>
      <c r="O110" s="51"/>
      <c r="P110" s="52"/>
      <c r="Q110" s="39"/>
      <c r="R110" s="39"/>
      <c r="S110" s="39"/>
      <c r="T110" s="3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99"/>
      <c r="BL110" s="99"/>
      <c r="BM110" s="99"/>
      <c r="BN110" s="99"/>
      <c r="BO110" s="99"/>
      <c r="BP110" s="99"/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  <c r="CC110" s="99"/>
      <c r="CD110" s="99"/>
      <c r="CE110" s="99"/>
      <c r="CF110" s="99"/>
    </row>
    <row r="111" spans="1:84" s="9" customFormat="1" ht="16.5" customHeight="1" x14ac:dyDescent="0.2">
      <c r="A111" s="36"/>
      <c r="B111" s="36"/>
      <c r="C111" s="44"/>
      <c r="D111" s="161"/>
      <c r="E111" s="70" t="s">
        <v>62</v>
      </c>
      <c r="F111" s="37">
        <f>G111+P111</f>
        <v>3739.84</v>
      </c>
      <c r="G111" s="38">
        <f>H111+K111+L111+M111</f>
        <v>3739.84</v>
      </c>
      <c r="H111" s="39">
        <f>SUM(I111:J111)</f>
        <v>3739.84</v>
      </c>
      <c r="I111" s="39"/>
      <c r="J111" s="39">
        <v>3739.84</v>
      </c>
      <c r="K111" s="39"/>
      <c r="L111" s="39"/>
      <c r="M111" s="39"/>
      <c r="N111" s="39"/>
      <c r="O111" s="51"/>
      <c r="P111" s="38"/>
      <c r="Q111" s="39"/>
      <c r="R111" s="39"/>
      <c r="S111" s="39"/>
      <c r="T111" s="3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  <c r="BI111" s="99"/>
      <c r="BJ111" s="99"/>
      <c r="BK111" s="99"/>
      <c r="BL111" s="99"/>
      <c r="BM111" s="99"/>
      <c r="BN111" s="99"/>
      <c r="BO111" s="99"/>
      <c r="BP111" s="99"/>
      <c r="BQ111" s="99"/>
      <c r="BR111" s="99"/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  <c r="CC111" s="99"/>
      <c r="CD111" s="99"/>
      <c r="CE111" s="99"/>
      <c r="CF111" s="99"/>
    </row>
    <row r="112" spans="1:84" s="9" customFormat="1" ht="16.5" customHeight="1" x14ac:dyDescent="0.2">
      <c r="A112" s="36"/>
      <c r="B112" s="36"/>
      <c r="C112" s="44"/>
      <c r="D112" s="161"/>
      <c r="E112" s="70" t="s">
        <v>63</v>
      </c>
      <c r="F112" s="37"/>
      <c r="G112" s="38"/>
      <c r="H112" s="39"/>
      <c r="I112" s="39"/>
      <c r="J112" s="39"/>
      <c r="K112" s="39"/>
      <c r="L112" s="39"/>
      <c r="M112" s="39"/>
      <c r="N112" s="39"/>
      <c r="O112" s="51"/>
      <c r="P112" s="38"/>
      <c r="Q112" s="39"/>
      <c r="R112" s="39"/>
      <c r="S112" s="39"/>
      <c r="T112" s="3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99"/>
      <c r="BL112" s="99"/>
      <c r="BM112" s="99"/>
      <c r="BN112" s="99"/>
      <c r="BO112" s="99"/>
      <c r="BP112" s="99"/>
      <c r="BQ112" s="99"/>
      <c r="BR112" s="99"/>
      <c r="BS112" s="99"/>
      <c r="BT112" s="99"/>
      <c r="BU112" s="99"/>
      <c r="BV112" s="99"/>
      <c r="BW112" s="99"/>
      <c r="BX112" s="99"/>
      <c r="BY112" s="99"/>
      <c r="BZ112" s="99"/>
      <c r="CA112" s="99"/>
      <c r="CB112" s="99"/>
      <c r="CC112" s="99"/>
      <c r="CD112" s="99"/>
      <c r="CE112" s="99"/>
      <c r="CF112" s="99"/>
    </row>
    <row r="113" spans="1:84" s="16" customFormat="1" ht="16.5" customHeight="1" x14ac:dyDescent="0.2">
      <c r="A113" s="66"/>
      <c r="B113" s="66"/>
      <c r="C113" s="40"/>
      <c r="D113" s="162"/>
      <c r="E113" s="71" t="s">
        <v>64</v>
      </c>
      <c r="F113" s="41">
        <f>F110-F111+F112</f>
        <v>145854.88</v>
      </c>
      <c r="G113" s="42">
        <f>G110-G111+G112</f>
        <v>145854.88</v>
      </c>
      <c r="H113" s="41">
        <f>H110-H111+H112</f>
        <v>145854.88</v>
      </c>
      <c r="I113" s="41"/>
      <c r="J113" s="41">
        <f>J110-J111+J112</f>
        <v>145854.88</v>
      </c>
      <c r="K113" s="41"/>
      <c r="L113" s="41"/>
      <c r="M113" s="41"/>
      <c r="N113" s="41"/>
      <c r="O113" s="43"/>
      <c r="P113" s="42"/>
      <c r="Q113" s="41"/>
      <c r="R113" s="41"/>
      <c r="S113" s="55"/>
      <c r="T113" s="55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99"/>
      <c r="BI113" s="99"/>
      <c r="BJ113" s="99"/>
      <c r="BK113" s="99"/>
      <c r="BL113" s="99"/>
      <c r="BM113" s="99"/>
      <c r="BN113" s="99"/>
      <c r="BO113" s="99"/>
      <c r="BP113" s="99"/>
      <c r="BQ113" s="99"/>
      <c r="BR113" s="99"/>
      <c r="BS113" s="99"/>
      <c r="BT113" s="99"/>
      <c r="BU113" s="99"/>
      <c r="BV113" s="99"/>
      <c r="BW113" s="99"/>
      <c r="BX113" s="99"/>
      <c r="BY113" s="99"/>
      <c r="BZ113" s="99"/>
      <c r="CA113" s="99"/>
      <c r="CB113" s="99"/>
      <c r="CC113" s="99"/>
      <c r="CD113" s="99"/>
      <c r="CE113" s="99"/>
      <c r="CF113" s="99"/>
    </row>
    <row r="114" spans="1:84" s="2" customFormat="1" ht="16.5" customHeight="1" x14ac:dyDescent="0.2">
      <c r="A114" s="44"/>
      <c r="B114" s="44"/>
      <c r="C114" s="44">
        <v>4217</v>
      </c>
      <c r="D114" s="160" t="s">
        <v>31</v>
      </c>
      <c r="E114" s="70" t="s">
        <v>61</v>
      </c>
      <c r="F114" s="37">
        <f>G114+P114</f>
        <v>450038.72</v>
      </c>
      <c r="G114" s="38">
        <f>H114+K114+L114+M114</f>
        <v>450038.72</v>
      </c>
      <c r="H114" s="39"/>
      <c r="I114" s="39"/>
      <c r="J114" s="39"/>
      <c r="K114" s="39"/>
      <c r="L114" s="39"/>
      <c r="M114" s="39">
        <v>450038.72</v>
      </c>
      <c r="N114" s="39"/>
      <c r="O114" s="51"/>
      <c r="P114" s="52"/>
      <c r="Q114" s="39"/>
      <c r="R114" s="39"/>
      <c r="S114" s="39"/>
      <c r="T114" s="39"/>
      <c r="U114" s="1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99"/>
      <c r="BL114" s="99"/>
      <c r="BM114" s="99"/>
      <c r="BN114" s="99"/>
      <c r="BO114" s="99"/>
      <c r="BP114" s="99"/>
      <c r="BQ114" s="99"/>
      <c r="BR114" s="99"/>
      <c r="BS114" s="99"/>
      <c r="BT114" s="99"/>
      <c r="BU114" s="99"/>
      <c r="BV114" s="99"/>
      <c r="BW114" s="99"/>
      <c r="BX114" s="99"/>
      <c r="BY114" s="99"/>
      <c r="BZ114" s="99"/>
      <c r="CA114" s="99"/>
      <c r="CB114" s="99"/>
      <c r="CC114" s="99"/>
      <c r="CD114" s="99"/>
      <c r="CE114" s="99"/>
      <c r="CF114" s="99"/>
    </row>
    <row r="115" spans="1:84" s="11" customFormat="1" ht="16.5" customHeight="1" x14ac:dyDescent="0.2">
      <c r="A115" s="36"/>
      <c r="B115" s="36"/>
      <c r="C115" s="44"/>
      <c r="D115" s="161"/>
      <c r="E115" s="70" t="s">
        <v>62</v>
      </c>
      <c r="F115" s="37">
        <f>G115+P115</f>
        <v>13008.13</v>
      </c>
      <c r="G115" s="38">
        <f>H115+K115+L115+M115</f>
        <v>13008.13</v>
      </c>
      <c r="H115" s="39"/>
      <c r="I115" s="39"/>
      <c r="J115" s="39"/>
      <c r="K115" s="39"/>
      <c r="L115" s="39"/>
      <c r="M115" s="39">
        <v>13008.13</v>
      </c>
      <c r="N115" s="39"/>
      <c r="O115" s="51"/>
      <c r="P115" s="38"/>
      <c r="Q115" s="39"/>
      <c r="R115" s="39"/>
      <c r="S115" s="39"/>
      <c r="T115" s="39"/>
      <c r="U115" s="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  <c r="BI115" s="99"/>
      <c r="BJ115" s="99"/>
      <c r="BK115" s="99"/>
      <c r="BL115" s="99"/>
      <c r="BM115" s="99"/>
      <c r="BN115" s="99"/>
      <c r="BO115" s="99"/>
      <c r="BP115" s="99"/>
      <c r="BQ115" s="99"/>
      <c r="BR115" s="99"/>
      <c r="BS115" s="99"/>
      <c r="BT115" s="99"/>
      <c r="BU115" s="99"/>
      <c r="BV115" s="99"/>
      <c r="BW115" s="99"/>
      <c r="BX115" s="99"/>
      <c r="BY115" s="99"/>
      <c r="BZ115" s="99"/>
      <c r="CA115" s="99"/>
      <c r="CB115" s="99"/>
      <c r="CC115" s="99"/>
      <c r="CD115" s="99"/>
      <c r="CE115" s="99"/>
      <c r="CF115" s="99"/>
    </row>
    <row r="116" spans="1:84" s="11" customFormat="1" ht="16.5" customHeight="1" x14ac:dyDescent="0.2">
      <c r="A116" s="36"/>
      <c r="B116" s="36"/>
      <c r="C116" s="44"/>
      <c r="D116" s="161"/>
      <c r="E116" s="70" t="s">
        <v>63</v>
      </c>
      <c r="F116" s="37"/>
      <c r="G116" s="38"/>
      <c r="H116" s="39"/>
      <c r="I116" s="39"/>
      <c r="J116" s="39"/>
      <c r="K116" s="39"/>
      <c r="L116" s="39"/>
      <c r="M116" s="39"/>
      <c r="N116" s="39"/>
      <c r="O116" s="51"/>
      <c r="P116" s="38"/>
      <c r="Q116" s="39"/>
      <c r="R116" s="39"/>
      <c r="S116" s="39"/>
      <c r="T116" s="39"/>
      <c r="U116" s="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99"/>
      <c r="BI116" s="99"/>
      <c r="BJ116" s="99"/>
      <c r="BK116" s="99"/>
      <c r="BL116" s="99"/>
      <c r="BM116" s="99"/>
      <c r="BN116" s="99"/>
      <c r="BO116" s="99"/>
      <c r="BP116" s="99"/>
      <c r="BQ116" s="99"/>
      <c r="BR116" s="99"/>
      <c r="BS116" s="99"/>
      <c r="BT116" s="99"/>
      <c r="BU116" s="99"/>
      <c r="BV116" s="99"/>
      <c r="BW116" s="99"/>
      <c r="BX116" s="99"/>
      <c r="BY116" s="99"/>
      <c r="BZ116" s="99"/>
      <c r="CA116" s="99"/>
      <c r="CB116" s="99"/>
      <c r="CC116" s="99"/>
      <c r="CD116" s="99"/>
      <c r="CE116" s="99"/>
      <c r="CF116" s="99"/>
    </row>
    <row r="117" spans="1:84" s="16" customFormat="1" ht="16.5" customHeight="1" x14ac:dyDescent="0.2">
      <c r="A117" s="66"/>
      <c r="B117" s="66"/>
      <c r="C117" s="40"/>
      <c r="D117" s="162"/>
      <c r="E117" s="71" t="s">
        <v>64</v>
      </c>
      <c r="F117" s="41">
        <f>F114-F115+F116</f>
        <v>437030.58999999997</v>
      </c>
      <c r="G117" s="42">
        <f>G114-G115+G116</f>
        <v>437030.58999999997</v>
      </c>
      <c r="H117" s="41"/>
      <c r="I117" s="41"/>
      <c r="J117" s="41"/>
      <c r="K117" s="41"/>
      <c r="L117" s="41"/>
      <c r="M117" s="41">
        <f>M114-M115+M116</f>
        <v>437030.58999999997</v>
      </c>
      <c r="N117" s="41"/>
      <c r="O117" s="43"/>
      <c r="P117" s="42"/>
      <c r="Q117" s="41"/>
      <c r="R117" s="41"/>
      <c r="S117" s="55"/>
      <c r="T117" s="55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9"/>
      <c r="AY117" s="99"/>
      <c r="AZ117" s="99"/>
      <c r="BA117" s="99"/>
      <c r="BB117" s="99"/>
      <c r="BC117" s="99"/>
      <c r="BD117" s="99"/>
      <c r="BE117" s="99"/>
      <c r="BF117" s="99"/>
      <c r="BG117" s="99"/>
      <c r="BH117" s="99"/>
      <c r="BI117" s="99"/>
      <c r="BJ117" s="99"/>
      <c r="BK117" s="99"/>
      <c r="BL117" s="99"/>
      <c r="BM117" s="99"/>
      <c r="BN117" s="99"/>
      <c r="BO117" s="99"/>
      <c r="BP117" s="99"/>
      <c r="BQ117" s="99"/>
      <c r="BR117" s="99"/>
      <c r="BS117" s="99"/>
      <c r="BT117" s="99"/>
      <c r="BU117" s="99"/>
      <c r="BV117" s="99"/>
      <c r="BW117" s="99"/>
      <c r="BX117" s="99"/>
      <c r="BY117" s="99"/>
      <c r="BZ117" s="99"/>
      <c r="CA117" s="99"/>
      <c r="CB117" s="99"/>
      <c r="CC117" s="99"/>
      <c r="CD117" s="99"/>
      <c r="CE117" s="99"/>
      <c r="CF117" s="99"/>
    </row>
    <row r="118" spans="1:84" s="2" customFormat="1" ht="16.5" customHeight="1" x14ac:dyDescent="0.2">
      <c r="A118" s="44"/>
      <c r="B118" s="44"/>
      <c r="C118" s="44">
        <v>4219</v>
      </c>
      <c r="D118" s="160" t="s">
        <v>31</v>
      </c>
      <c r="E118" s="70" t="s">
        <v>61</v>
      </c>
      <c r="F118" s="37">
        <f>G118+P118</f>
        <v>112430</v>
      </c>
      <c r="G118" s="38">
        <f>H118+K118+L118+M118</f>
        <v>112430</v>
      </c>
      <c r="H118" s="39"/>
      <c r="I118" s="39"/>
      <c r="J118" s="39"/>
      <c r="K118" s="39"/>
      <c r="L118" s="39"/>
      <c r="M118" s="39">
        <v>112430</v>
      </c>
      <c r="N118" s="39"/>
      <c r="O118" s="51"/>
      <c r="P118" s="52"/>
      <c r="Q118" s="39"/>
      <c r="R118" s="39"/>
      <c r="S118" s="39"/>
      <c r="T118" s="39"/>
      <c r="U118" s="1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  <c r="BI118" s="99"/>
      <c r="BJ118" s="99"/>
      <c r="BK118" s="99"/>
      <c r="BL118" s="99"/>
      <c r="BM118" s="99"/>
      <c r="BN118" s="99"/>
      <c r="BO118" s="99"/>
      <c r="BP118" s="99"/>
      <c r="BQ118" s="99"/>
      <c r="BR118" s="99"/>
      <c r="BS118" s="99"/>
      <c r="BT118" s="99"/>
      <c r="BU118" s="99"/>
      <c r="BV118" s="99"/>
      <c r="BW118" s="99"/>
      <c r="BX118" s="99"/>
      <c r="BY118" s="99"/>
      <c r="BZ118" s="99"/>
      <c r="CA118" s="99"/>
      <c r="CB118" s="99"/>
      <c r="CC118" s="99"/>
      <c r="CD118" s="99"/>
      <c r="CE118" s="99"/>
      <c r="CF118" s="99"/>
    </row>
    <row r="119" spans="1:84" s="11" customFormat="1" ht="16.5" customHeight="1" x14ac:dyDescent="0.2">
      <c r="A119" s="36"/>
      <c r="B119" s="36"/>
      <c r="C119" s="44"/>
      <c r="D119" s="161"/>
      <c r="E119" s="70" t="s">
        <v>62</v>
      </c>
      <c r="F119" s="37">
        <f>G119+P119</f>
        <v>3252.03</v>
      </c>
      <c r="G119" s="38">
        <f>H119+K119+L119+M119</f>
        <v>3252.03</v>
      </c>
      <c r="H119" s="39"/>
      <c r="I119" s="39"/>
      <c r="J119" s="39"/>
      <c r="K119" s="39"/>
      <c r="L119" s="39"/>
      <c r="M119" s="39">
        <v>3252.03</v>
      </c>
      <c r="N119" s="39"/>
      <c r="O119" s="51"/>
      <c r="P119" s="38"/>
      <c r="Q119" s="39"/>
      <c r="R119" s="39"/>
      <c r="S119" s="39"/>
      <c r="T119" s="39"/>
      <c r="U119" s="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  <c r="AV119" s="99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  <c r="BH119" s="99"/>
      <c r="BI119" s="99"/>
      <c r="BJ119" s="99"/>
      <c r="BK119" s="99"/>
      <c r="BL119" s="99"/>
      <c r="BM119" s="99"/>
      <c r="BN119" s="99"/>
      <c r="BO119" s="99"/>
      <c r="BP119" s="99"/>
      <c r="BQ119" s="99"/>
      <c r="BR119" s="99"/>
      <c r="BS119" s="99"/>
      <c r="BT119" s="99"/>
      <c r="BU119" s="99"/>
      <c r="BV119" s="99"/>
      <c r="BW119" s="99"/>
      <c r="BX119" s="99"/>
      <c r="BY119" s="99"/>
      <c r="BZ119" s="99"/>
      <c r="CA119" s="99"/>
      <c r="CB119" s="99"/>
      <c r="CC119" s="99"/>
      <c r="CD119" s="99"/>
      <c r="CE119" s="99"/>
      <c r="CF119" s="99"/>
    </row>
    <row r="120" spans="1:84" s="11" customFormat="1" ht="16.5" customHeight="1" x14ac:dyDescent="0.2">
      <c r="A120" s="36"/>
      <c r="B120" s="36"/>
      <c r="C120" s="44"/>
      <c r="D120" s="161"/>
      <c r="E120" s="70" t="s">
        <v>63</v>
      </c>
      <c r="F120" s="37"/>
      <c r="G120" s="38"/>
      <c r="H120" s="39"/>
      <c r="I120" s="39"/>
      <c r="J120" s="39"/>
      <c r="K120" s="39"/>
      <c r="L120" s="39"/>
      <c r="M120" s="39"/>
      <c r="N120" s="39"/>
      <c r="O120" s="51"/>
      <c r="P120" s="38"/>
      <c r="Q120" s="39"/>
      <c r="R120" s="39"/>
      <c r="S120" s="39"/>
      <c r="T120" s="39"/>
      <c r="U120" s="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99"/>
      <c r="BA120" s="99"/>
      <c r="BB120" s="99"/>
      <c r="BC120" s="99"/>
      <c r="BD120" s="99"/>
      <c r="BE120" s="99"/>
      <c r="BF120" s="99"/>
      <c r="BG120" s="99"/>
      <c r="BH120" s="99"/>
      <c r="BI120" s="99"/>
      <c r="BJ120" s="99"/>
      <c r="BK120" s="99"/>
      <c r="BL120" s="99"/>
      <c r="BM120" s="99"/>
      <c r="BN120" s="99"/>
      <c r="BO120" s="99"/>
      <c r="BP120" s="99"/>
      <c r="BQ120" s="99"/>
      <c r="BR120" s="99"/>
      <c r="BS120" s="99"/>
      <c r="BT120" s="99"/>
      <c r="BU120" s="99"/>
      <c r="BV120" s="99"/>
      <c r="BW120" s="99"/>
      <c r="BX120" s="99"/>
      <c r="BY120" s="99"/>
      <c r="BZ120" s="99"/>
      <c r="CA120" s="99"/>
      <c r="CB120" s="99"/>
      <c r="CC120" s="99"/>
      <c r="CD120" s="99"/>
      <c r="CE120" s="99"/>
      <c r="CF120" s="99"/>
    </row>
    <row r="121" spans="1:84" s="16" customFormat="1" ht="16.5" customHeight="1" x14ac:dyDescent="0.2">
      <c r="A121" s="66"/>
      <c r="B121" s="66"/>
      <c r="C121" s="40"/>
      <c r="D121" s="162"/>
      <c r="E121" s="71" t="s">
        <v>64</v>
      </c>
      <c r="F121" s="41">
        <f>F118-F119+F120</f>
        <v>109177.97</v>
      </c>
      <c r="G121" s="42">
        <f>G118-G119+G120</f>
        <v>109177.97</v>
      </c>
      <c r="H121" s="41"/>
      <c r="I121" s="41"/>
      <c r="J121" s="41"/>
      <c r="K121" s="41"/>
      <c r="L121" s="41"/>
      <c r="M121" s="41">
        <f>M118-M119+M120</f>
        <v>109177.97</v>
      </c>
      <c r="N121" s="41"/>
      <c r="O121" s="43"/>
      <c r="P121" s="42"/>
      <c r="Q121" s="41"/>
      <c r="R121" s="41"/>
      <c r="S121" s="55"/>
      <c r="T121" s="55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/>
      <c r="AW121" s="99"/>
      <c r="AX121" s="99"/>
      <c r="AY121" s="99"/>
      <c r="AZ121" s="99"/>
      <c r="BA121" s="99"/>
      <c r="BB121" s="99"/>
      <c r="BC121" s="99"/>
      <c r="BD121" s="99"/>
      <c r="BE121" s="99"/>
      <c r="BF121" s="99"/>
      <c r="BG121" s="99"/>
      <c r="BH121" s="99"/>
      <c r="BI121" s="99"/>
      <c r="BJ121" s="99"/>
      <c r="BK121" s="99"/>
      <c r="BL121" s="99"/>
      <c r="BM121" s="99"/>
      <c r="BN121" s="99"/>
      <c r="BO121" s="99"/>
      <c r="BP121" s="99"/>
      <c r="BQ121" s="99"/>
      <c r="BR121" s="99"/>
      <c r="BS121" s="99"/>
      <c r="BT121" s="99"/>
      <c r="BU121" s="99"/>
      <c r="BV121" s="99"/>
      <c r="BW121" s="99"/>
      <c r="BX121" s="99"/>
      <c r="BY121" s="99"/>
      <c r="BZ121" s="99"/>
      <c r="CA121" s="99"/>
      <c r="CB121" s="99"/>
      <c r="CC121" s="99"/>
      <c r="CD121" s="99"/>
      <c r="CE121" s="99"/>
      <c r="CF121" s="99"/>
    </row>
    <row r="122" spans="1:84" s="1" customFormat="1" ht="16.5" customHeight="1" x14ac:dyDescent="0.2">
      <c r="A122" s="44"/>
      <c r="B122" s="44"/>
      <c r="C122" s="44">
        <v>4300</v>
      </c>
      <c r="D122" s="160" t="s">
        <v>34</v>
      </c>
      <c r="E122" s="70" t="s">
        <v>61</v>
      </c>
      <c r="F122" s="37">
        <f>G122+P122</f>
        <v>212953.60000000001</v>
      </c>
      <c r="G122" s="38">
        <f>H122+K122+L122+M122</f>
        <v>212953.60000000001</v>
      </c>
      <c r="H122" s="39">
        <f>SUM(I122:J122)</f>
        <v>212953.60000000001</v>
      </c>
      <c r="I122" s="39"/>
      <c r="J122" s="39">
        <v>212953.60000000001</v>
      </c>
      <c r="K122" s="39"/>
      <c r="L122" s="39"/>
      <c r="M122" s="39"/>
      <c r="N122" s="39"/>
      <c r="O122" s="51"/>
      <c r="P122" s="52"/>
      <c r="Q122" s="39"/>
      <c r="R122" s="39"/>
      <c r="S122" s="39"/>
      <c r="T122" s="39"/>
      <c r="U122" s="5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  <c r="AW122" s="99"/>
      <c r="AX122" s="99"/>
      <c r="AY122" s="99"/>
      <c r="AZ122" s="99"/>
      <c r="BA122" s="99"/>
      <c r="BB122" s="99"/>
      <c r="BC122" s="99"/>
      <c r="BD122" s="99"/>
      <c r="BE122" s="99"/>
      <c r="BF122" s="99"/>
      <c r="BG122" s="99"/>
      <c r="BH122" s="99"/>
      <c r="BI122" s="99"/>
      <c r="BJ122" s="99"/>
      <c r="BK122" s="99"/>
      <c r="BL122" s="99"/>
      <c r="BM122" s="99"/>
      <c r="BN122" s="99"/>
      <c r="BO122" s="99"/>
      <c r="BP122" s="99"/>
      <c r="BQ122" s="99"/>
      <c r="BR122" s="99"/>
      <c r="BS122" s="99"/>
      <c r="BT122" s="99"/>
      <c r="BU122" s="99"/>
      <c r="BV122" s="99"/>
      <c r="BW122" s="99"/>
      <c r="BX122" s="99"/>
      <c r="BY122" s="99"/>
      <c r="BZ122" s="99"/>
      <c r="CA122" s="99"/>
      <c r="CB122" s="99"/>
      <c r="CC122" s="99"/>
      <c r="CD122" s="99"/>
      <c r="CE122" s="99"/>
      <c r="CF122" s="99"/>
    </row>
    <row r="123" spans="1:84" s="9" customFormat="1" ht="16.5" customHeight="1" x14ac:dyDescent="0.2">
      <c r="A123" s="36"/>
      <c r="B123" s="36"/>
      <c r="C123" s="44"/>
      <c r="D123" s="161"/>
      <c r="E123" s="70" t="s">
        <v>62</v>
      </c>
      <c r="F123" s="37"/>
      <c r="G123" s="38"/>
      <c r="H123" s="39"/>
      <c r="I123" s="39"/>
      <c r="J123" s="39"/>
      <c r="K123" s="39"/>
      <c r="L123" s="39"/>
      <c r="M123" s="39"/>
      <c r="N123" s="39"/>
      <c r="O123" s="51"/>
      <c r="P123" s="38"/>
      <c r="Q123" s="39"/>
      <c r="R123" s="39"/>
      <c r="S123" s="39"/>
      <c r="T123" s="3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</row>
    <row r="124" spans="1:84" s="9" customFormat="1" ht="16.5" customHeight="1" x14ac:dyDescent="0.2">
      <c r="A124" s="36"/>
      <c r="B124" s="36"/>
      <c r="C124" s="44"/>
      <c r="D124" s="161"/>
      <c r="E124" s="70" t="s">
        <v>63</v>
      </c>
      <c r="F124" s="37">
        <f>G124+P124</f>
        <v>188239.84</v>
      </c>
      <c r="G124" s="38">
        <f>H124+K124+L124+M124</f>
        <v>188239.84</v>
      </c>
      <c r="H124" s="39">
        <f>SUM(I124:J124)</f>
        <v>188239.84</v>
      </c>
      <c r="I124" s="39"/>
      <c r="J124" s="39">
        <f>3739.84+184500</f>
        <v>188239.84</v>
      </c>
      <c r="K124" s="39"/>
      <c r="L124" s="39"/>
      <c r="M124" s="39"/>
      <c r="N124" s="39"/>
      <c r="O124" s="51"/>
      <c r="P124" s="38"/>
      <c r="Q124" s="39"/>
      <c r="R124" s="39"/>
      <c r="S124" s="39"/>
      <c r="T124" s="3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  <c r="AW124" s="99"/>
      <c r="AX124" s="99"/>
      <c r="AY124" s="99"/>
      <c r="AZ124" s="99"/>
      <c r="BA124" s="99"/>
      <c r="BB124" s="99"/>
      <c r="BC124" s="99"/>
      <c r="BD124" s="99"/>
      <c r="BE124" s="99"/>
      <c r="BF124" s="99"/>
      <c r="BG124" s="99"/>
      <c r="BH124" s="99"/>
      <c r="BI124" s="99"/>
      <c r="BJ124" s="99"/>
      <c r="BK124" s="99"/>
      <c r="BL124" s="99"/>
      <c r="BM124" s="99"/>
      <c r="BN124" s="99"/>
      <c r="BO124" s="99"/>
      <c r="BP124" s="99"/>
      <c r="BQ124" s="99"/>
      <c r="BR124" s="99"/>
      <c r="BS124" s="99"/>
      <c r="BT124" s="99"/>
      <c r="BU124" s="99"/>
      <c r="BV124" s="99"/>
      <c r="BW124" s="99"/>
      <c r="BX124" s="99"/>
      <c r="BY124" s="99"/>
      <c r="BZ124" s="99"/>
      <c r="CA124" s="99"/>
      <c r="CB124" s="99"/>
      <c r="CC124" s="99"/>
      <c r="CD124" s="99"/>
      <c r="CE124" s="99"/>
      <c r="CF124" s="99"/>
    </row>
    <row r="125" spans="1:84" s="16" customFormat="1" ht="16.5" customHeight="1" x14ac:dyDescent="0.2">
      <c r="A125" s="66"/>
      <c r="B125" s="66"/>
      <c r="C125" s="40"/>
      <c r="D125" s="162"/>
      <c r="E125" s="71" t="s">
        <v>64</v>
      </c>
      <c r="F125" s="41">
        <f>F122-F123+F124</f>
        <v>401193.44</v>
      </c>
      <c r="G125" s="42">
        <f>G122-G123+G124</f>
        <v>401193.44</v>
      </c>
      <c r="H125" s="41">
        <f>H122-H123+H124</f>
        <v>401193.44</v>
      </c>
      <c r="I125" s="41"/>
      <c r="J125" s="41">
        <f>J122-J123+J124</f>
        <v>401193.44</v>
      </c>
      <c r="K125" s="41"/>
      <c r="L125" s="41"/>
      <c r="M125" s="41"/>
      <c r="N125" s="41"/>
      <c r="O125" s="43"/>
      <c r="P125" s="42"/>
      <c r="Q125" s="41"/>
      <c r="R125" s="41"/>
      <c r="S125" s="55"/>
      <c r="T125" s="55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/>
      <c r="AX125" s="99"/>
      <c r="AY125" s="99"/>
      <c r="AZ125" s="99"/>
      <c r="BA125" s="99"/>
      <c r="BB125" s="99"/>
      <c r="BC125" s="99"/>
      <c r="BD125" s="99"/>
      <c r="BE125" s="99"/>
      <c r="BF125" s="99"/>
      <c r="BG125" s="99"/>
      <c r="BH125" s="99"/>
      <c r="BI125" s="99"/>
      <c r="BJ125" s="99"/>
      <c r="BK125" s="99"/>
      <c r="BL125" s="99"/>
      <c r="BM125" s="99"/>
      <c r="BN125" s="99"/>
      <c r="BO125" s="99"/>
      <c r="BP125" s="99"/>
      <c r="BQ125" s="99"/>
      <c r="BR125" s="99"/>
      <c r="BS125" s="99"/>
      <c r="BT125" s="99"/>
      <c r="BU125" s="99"/>
      <c r="BV125" s="99"/>
      <c r="BW125" s="99"/>
      <c r="BX125" s="99"/>
      <c r="BY125" s="99"/>
      <c r="BZ125" s="99"/>
      <c r="CA125" s="99"/>
      <c r="CB125" s="99"/>
      <c r="CC125" s="99"/>
      <c r="CD125" s="99"/>
      <c r="CE125" s="99"/>
      <c r="CF125" s="99"/>
    </row>
    <row r="126" spans="1:84" s="2" customFormat="1" ht="16.5" customHeight="1" x14ac:dyDescent="0.2">
      <c r="A126" s="44"/>
      <c r="B126" s="44"/>
      <c r="C126" s="44">
        <v>4307</v>
      </c>
      <c r="D126" s="160" t="s">
        <v>34</v>
      </c>
      <c r="E126" s="70" t="s">
        <v>61</v>
      </c>
      <c r="F126" s="37">
        <f>G126+P126</f>
        <v>111044.4</v>
      </c>
      <c r="G126" s="38">
        <f>H126+K126+L126+M126</f>
        <v>111044.4</v>
      </c>
      <c r="H126" s="39"/>
      <c r="I126" s="39"/>
      <c r="J126" s="39"/>
      <c r="K126" s="39"/>
      <c r="L126" s="39"/>
      <c r="M126" s="39">
        <v>111044.4</v>
      </c>
      <c r="N126" s="39"/>
      <c r="O126" s="51"/>
      <c r="P126" s="52"/>
      <c r="Q126" s="39"/>
      <c r="R126" s="39"/>
      <c r="S126" s="39"/>
      <c r="T126" s="39"/>
      <c r="U126" s="5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  <c r="BH126" s="99"/>
      <c r="BI126" s="99"/>
      <c r="BJ126" s="99"/>
      <c r="BK126" s="99"/>
      <c r="BL126" s="99"/>
      <c r="BM126" s="99"/>
      <c r="BN126" s="99"/>
      <c r="BO126" s="99"/>
      <c r="BP126" s="99"/>
      <c r="BQ126" s="99"/>
      <c r="BR126" s="99"/>
      <c r="BS126" s="99"/>
      <c r="BT126" s="99"/>
      <c r="BU126" s="99"/>
      <c r="BV126" s="99"/>
      <c r="BW126" s="99"/>
      <c r="BX126" s="99"/>
      <c r="BY126" s="99"/>
      <c r="BZ126" s="99"/>
      <c r="CA126" s="99"/>
      <c r="CB126" s="99"/>
      <c r="CC126" s="99"/>
      <c r="CD126" s="99"/>
      <c r="CE126" s="99"/>
      <c r="CF126" s="99"/>
    </row>
    <row r="127" spans="1:84" s="2" customFormat="1" ht="16.5" customHeight="1" x14ac:dyDescent="0.2">
      <c r="A127" s="36"/>
      <c r="B127" s="36"/>
      <c r="C127" s="44"/>
      <c r="D127" s="161"/>
      <c r="E127" s="70" t="s">
        <v>62</v>
      </c>
      <c r="F127" s="37"/>
      <c r="G127" s="38"/>
      <c r="H127" s="39"/>
      <c r="I127" s="39"/>
      <c r="J127" s="39"/>
      <c r="K127" s="39"/>
      <c r="L127" s="39"/>
      <c r="M127" s="39"/>
      <c r="N127" s="39"/>
      <c r="O127" s="51"/>
      <c r="P127" s="38"/>
      <c r="Q127" s="39"/>
      <c r="R127" s="39"/>
      <c r="S127" s="39"/>
      <c r="T127" s="39"/>
      <c r="U127" s="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/>
      <c r="AX127" s="99"/>
      <c r="AY127" s="99"/>
      <c r="AZ127" s="99"/>
      <c r="BA127" s="99"/>
      <c r="BB127" s="99"/>
      <c r="BC127" s="99"/>
      <c r="BD127" s="99"/>
      <c r="BE127" s="99"/>
      <c r="BF127" s="99"/>
      <c r="BG127" s="99"/>
      <c r="BH127" s="99"/>
      <c r="BI127" s="99"/>
      <c r="BJ127" s="99"/>
      <c r="BK127" s="99"/>
      <c r="BL127" s="99"/>
      <c r="BM127" s="99"/>
      <c r="BN127" s="99"/>
      <c r="BO127" s="99"/>
      <c r="BP127" s="99"/>
      <c r="BQ127" s="99"/>
      <c r="BR127" s="99"/>
      <c r="BS127" s="99"/>
      <c r="BT127" s="99"/>
      <c r="BU127" s="99"/>
      <c r="BV127" s="99"/>
      <c r="BW127" s="99"/>
      <c r="BX127" s="99"/>
      <c r="BY127" s="99"/>
      <c r="BZ127" s="99"/>
      <c r="CA127" s="99"/>
      <c r="CB127" s="99"/>
      <c r="CC127" s="99"/>
      <c r="CD127" s="99"/>
      <c r="CE127" s="99"/>
      <c r="CF127" s="99"/>
    </row>
    <row r="128" spans="1:84" s="2" customFormat="1" ht="16.5" customHeight="1" x14ac:dyDescent="0.2">
      <c r="A128" s="36"/>
      <c r="B128" s="36"/>
      <c r="C128" s="44"/>
      <c r="D128" s="161"/>
      <c r="E128" s="70" t="s">
        <v>63</v>
      </c>
      <c r="F128" s="37">
        <f>G128+P128</f>
        <v>13008.13</v>
      </c>
      <c r="G128" s="38">
        <f>H128+K128+L128+M128</f>
        <v>13008.13</v>
      </c>
      <c r="H128" s="39"/>
      <c r="I128" s="39"/>
      <c r="J128" s="39"/>
      <c r="K128" s="39"/>
      <c r="L128" s="39"/>
      <c r="M128" s="39">
        <v>13008.13</v>
      </c>
      <c r="N128" s="39"/>
      <c r="O128" s="51"/>
      <c r="P128" s="38"/>
      <c r="Q128" s="39"/>
      <c r="R128" s="39"/>
      <c r="S128" s="39"/>
      <c r="T128" s="39"/>
      <c r="U128" s="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99"/>
      <c r="AZ128" s="99"/>
      <c r="BA128" s="99"/>
      <c r="BB128" s="99"/>
      <c r="BC128" s="99"/>
      <c r="BD128" s="99"/>
      <c r="BE128" s="99"/>
      <c r="BF128" s="99"/>
      <c r="BG128" s="99"/>
      <c r="BH128" s="99"/>
      <c r="BI128" s="99"/>
      <c r="BJ128" s="99"/>
      <c r="BK128" s="99"/>
      <c r="BL128" s="99"/>
      <c r="BM128" s="99"/>
      <c r="BN128" s="99"/>
      <c r="BO128" s="99"/>
      <c r="BP128" s="99"/>
      <c r="BQ128" s="99"/>
      <c r="BR128" s="99"/>
      <c r="BS128" s="99"/>
      <c r="BT128" s="99"/>
      <c r="BU128" s="99"/>
      <c r="BV128" s="99"/>
      <c r="BW128" s="99"/>
      <c r="BX128" s="99"/>
      <c r="BY128" s="99"/>
      <c r="BZ128" s="99"/>
      <c r="CA128" s="99"/>
      <c r="CB128" s="99"/>
      <c r="CC128" s="99"/>
      <c r="CD128" s="99"/>
      <c r="CE128" s="99"/>
      <c r="CF128" s="99"/>
    </row>
    <row r="129" spans="1:84" s="16" customFormat="1" ht="16.5" customHeight="1" x14ac:dyDescent="0.2">
      <c r="A129" s="66"/>
      <c r="B129" s="66"/>
      <c r="C129" s="40"/>
      <c r="D129" s="162"/>
      <c r="E129" s="71" t="s">
        <v>64</v>
      </c>
      <c r="F129" s="41">
        <f>F126-F127+F128</f>
        <v>124052.53</v>
      </c>
      <c r="G129" s="42">
        <f>G126-G127+G128</f>
        <v>124052.53</v>
      </c>
      <c r="H129" s="41"/>
      <c r="I129" s="41"/>
      <c r="J129" s="41"/>
      <c r="K129" s="41"/>
      <c r="L129" s="41"/>
      <c r="M129" s="41">
        <f>M126-M127+M128</f>
        <v>124052.53</v>
      </c>
      <c r="N129" s="41"/>
      <c r="O129" s="43"/>
      <c r="P129" s="42"/>
      <c r="Q129" s="41"/>
      <c r="R129" s="41"/>
      <c r="S129" s="55"/>
      <c r="T129" s="55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99"/>
      <c r="BA129" s="99"/>
      <c r="BB129" s="99"/>
      <c r="BC129" s="99"/>
      <c r="BD129" s="99"/>
      <c r="BE129" s="99"/>
      <c r="BF129" s="99"/>
      <c r="BG129" s="99"/>
      <c r="BH129" s="99"/>
      <c r="BI129" s="99"/>
      <c r="BJ129" s="99"/>
      <c r="BK129" s="99"/>
      <c r="BL129" s="99"/>
      <c r="BM129" s="99"/>
      <c r="BN129" s="99"/>
      <c r="BO129" s="99"/>
      <c r="BP129" s="99"/>
      <c r="BQ129" s="99"/>
      <c r="BR129" s="99"/>
      <c r="BS129" s="99"/>
      <c r="BT129" s="99"/>
      <c r="BU129" s="99"/>
      <c r="BV129" s="99"/>
      <c r="BW129" s="99"/>
      <c r="BX129" s="99"/>
      <c r="BY129" s="99"/>
      <c r="BZ129" s="99"/>
      <c r="CA129" s="99"/>
      <c r="CB129" s="99"/>
      <c r="CC129" s="99"/>
      <c r="CD129" s="99"/>
      <c r="CE129" s="99"/>
      <c r="CF129" s="99"/>
    </row>
    <row r="130" spans="1:84" s="1" customFormat="1" ht="16.5" customHeight="1" x14ac:dyDescent="0.2">
      <c r="A130" s="44"/>
      <c r="B130" s="44"/>
      <c r="C130" s="44">
        <v>4309</v>
      </c>
      <c r="D130" s="160" t="s">
        <v>34</v>
      </c>
      <c r="E130" s="70" t="s">
        <v>61</v>
      </c>
      <c r="F130" s="37">
        <f>G130+P130</f>
        <v>23824</v>
      </c>
      <c r="G130" s="38">
        <f>H130+K130+L130+M130</f>
        <v>23824</v>
      </c>
      <c r="H130" s="39"/>
      <c r="I130" s="39"/>
      <c r="J130" s="39"/>
      <c r="K130" s="39"/>
      <c r="L130" s="39"/>
      <c r="M130" s="39">
        <v>23824</v>
      </c>
      <c r="N130" s="39"/>
      <c r="O130" s="51"/>
      <c r="P130" s="52"/>
      <c r="Q130" s="39"/>
      <c r="R130" s="39"/>
      <c r="S130" s="39"/>
      <c r="T130" s="39"/>
      <c r="U130" s="5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99"/>
      <c r="BE130" s="99"/>
      <c r="BF130" s="99"/>
      <c r="BG130" s="99"/>
      <c r="BH130" s="99"/>
      <c r="BI130" s="99"/>
      <c r="BJ130" s="99"/>
      <c r="BK130" s="99"/>
      <c r="BL130" s="99"/>
      <c r="BM130" s="99"/>
      <c r="BN130" s="99"/>
      <c r="BO130" s="99"/>
      <c r="BP130" s="99"/>
      <c r="BQ130" s="99"/>
      <c r="BR130" s="99"/>
      <c r="BS130" s="99"/>
      <c r="BT130" s="99"/>
      <c r="BU130" s="99"/>
      <c r="BV130" s="99"/>
      <c r="BW130" s="99"/>
      <c r="BX130" s="99"/>
      <c r="BY130" s="99"/>
      <c r="BZ130" s="99"/>
      <c r="CA130" s="99"/>
      <c r="CB130" s="99"/>
      <c r="CC130" s="99"/>
      <c r="CD130" s="99"/>
      <c r="CE130" s="99"/>
      <c r="CF130" s="99"/>
    </row>
    <row r="131" spans="1:84" s="9" customFormat="1" ht="16.5" customHeight="1" x14ac:dyDescent="0.2">
      <c r="A131" s="36"/>
      <c r="B131" s="36"/>
      <c r="C131" s="44"/>
      <c r="D131" s="161"/>
      <c r="E131" s="70" t="s">
        <v>62</v>
      </c>
      <c r="F131" s="37"/>
      <c r="G131" s="38"/>
      <c r="H131" s="39"/>
      <c r="I131" s="39"/>
      <c r="J131" s="39"/>
      <c r="K131" s="39"/>
      <c r="L131" s="39"/>
      <c r="M131" s="39"/>
      <c r="N131" s="39"/>
      <c r="O131" s="51"/>
      <c r="P131" s="38"/>
      <c r="Q131" s="39"/>
      <c r="R131" s="39"/>
      <c r="S131" s="39"/>
      <c r="T131" s="3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  <c r="AX131" s="99"/>
      <c r="AY131" s="99"/>
      <c r="AZ131" s="99"/>
      <c r="BA131" s="99"/>
      <c r="BB131" s="99"/>
      <c r="BC131" s="99"/>
      <c r="BD131" s="99"/>
      <c r="BE131" s="99"/>
      <c r="BF131" s="99"/>
      <c r="BG131" s="99"/>
      <c r="BH131" s="99"/>
      <c r="BI131" s="99"/>
      <c r="BJ131" s="99"/>
      <c r="BK131" s="99"/>
      <c r="BL131" s="99"/>
      <c r="BM131" s="99"/>
      <c r="BN131" s="99"/>
      <c r="BO131" s="99"/>
      <c r="BP131" s="99"/>
      <c r="BQ131" s="99"/>
      <c r="BR131" s="99"/>
      <c r="BS131" s="99"/>
      <c r="BT131" s="99"/>
      <c r="BU131" s="99"/>
      <c r="BV131" s="99"/>
      <c r="BW131" s="99"/>
      <c r="BX131" s="99"/>
      <c r="BY131" s="99"/>
      <c r="BZ131" s="99"/>
      <c r="CA131" s="99"/>
      <c r="CB131" s="99"/>
      <c r="CC131" s="99"/>
      <c r="CD131" s="99"/>
      <c r="CE131" s="99"/>
      <c r="CF131" s="99"/>
    </row>
    <row r="132" spans="1:84" s="9" customFormat="1" ht="16.5" customHeight="1" x14ac:dyDescent="0.2">
      <c r="A132" s="36"/>
      <c r="B132" s="36"/>
      <c r="C132" s="44"/>
      <c r="D132" s="161"/>
      <c r="E132" s="70" t="s">
        <v>63</v>
      </c>
      <c r="F132" s="37">
        <f>G132+P132</f>
        <v>3252.03</v>
      </c>
      <c r="G132" s="38">
        <f>H132+K132+L132+M132</f>
        <v>3252.03</v>
      </c>
      <c r="H132" s="39"/>
      <c r="I132" s="39"/>
      <c r="J132" s="39"/>
      <c r="K132" s="39"/>
      <c r="L132" s="39"/>
      <c r="M132" s="39">
        <v>3252.03</v>
      </c>
      <c r="N132" s="39"/>
      <c r="O132" s="51"/>
      <c r="P132" s="38"/>
      <c r="Q132" s="39"/>
      <c r="R132" s="39"/>
      <c r="S132" s="39"/>
      <c r="T132" s="3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  <c r="AV132" s="99"/>
      <c r="AW132" s="99"/>
      <c r="AX132" s="99"/>
      <c r="AY132" s="99"/>
      <c r="AZ132" s="99"/>
      <c r="BA132" s="99"/>
      <c r="BB132" s="99"/>
      <c r="BC132" s="99"/>
      <c r="BD132" s="99"/>
      <c r="BE132" s="99"/>
      <c r="BF132" s="99"/>
      <c r="BG132" s="99"/>
      <c r="BH132" s="99"/>
      <c r="BI132" s="99"/>
      <c r="BJ132" s="99"/>
      <c r="BK132" s="99"/>
      <c r="BL132" s="99"/>
      <c r="BM132" s="99"/>
      <c r="BN132" s="99"/>
      <c r="BO132" s="99"/>
      <c r="BP132" s="99"/>
      <c r="BQ132" s="99"/>
      <c r="BR132" s="99"/>
      <c r="BS132" s="99"/>
      <c r="BT132" s="99"/>
      <c r="BU132" s="99"/>
      <c r="BV132" s="99"/>
      <c r="BW132" s="99"/>
      <c r="BX132" s="99"/>
      <c r="BY132" s="99"/>
      <c r="BZ132" s="99"/>
      <c r="CA132" s="99"/>
      <c r="CB132" s="99"/>
      <c r="CC132" s="99"/>
      <c r="CD132" s="99"/>
      <c r="CE132" s="99"/>
      <c r="CF132" s="99"/>
    </row>
    <row r="133" spans="1:84" s="16" customFormat="1" ht="16.5" customHeight="1" x14ac:dyDescent="0.2">
      <c r="A133" s="66"/>
      <c r="B133" s="66"/>
      <c r="C133" s="40"/>
      <c r="D133" s="162"/>
      <c r="E133" s="71" t="s">
        <v>64</v>
      </c>
      <c r="F133" s="41">
        <f>F130-F131+F132</f>
        <v>27076.03</v>
      </c>
      <c r="G133" s="42">
        <f>G130-G131+G132</f>
        <v>27076.03</v>
      </c>
      <c r="H133" s="41"/>
      <c r="I133" s="41"/>
      <c r="J133" s="41"/>
      <c r="K133" s="41"/>
      <c r="L133" s="41"/>
      <c r="M133" s="41">
        <f>M130-M131+M132</f>
        <v>27076.03</v>
      </c>
      <c r="N133" s="41"/>
      <c r="O133" s="43"/>
      <c r="P133" s="42"/>
      <c r="Q133" s="41"/>
      <c r="R133" s="41"/>
      <c r="S133" s="55"/>
      <c r="T133" s="55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/>
      <c r="AX133" s="99"/>
      <c r="AY133" s="99"/>
      <c r="AZ133" s="99"/>
      <c r="BA133" s="99"/>
      <c r="BB133" s="99"/>
      <c r="BC133" s="99"/>
      <c r="BD133" s="99"/>
      <c r="BE133" s="99"/>
      <c r="BF133" s="99"/>
      <c r="BG133" s="99"/>
      <c r="BH133" s="99"/>
      <c r="BI133" s="99"/>
      <c r="BJ133" s="99"/>
      <c r="BK133" s="99"/>
      <c r="BL133" s="99"/>
      <c r="BM133" s="99"/>
      <c r="BN133" s="99"/>
      <c r="BO133" s="99"/>
      <c r="BP133" s="99"/>
      <c r="BQ133" s="99"/>
      <c r="BR133" s="99"/>
      <c r="BS133" s="99"/>
      <c r="BT133" s="99"/>
      <c r="BU133" s="99"/>
      <c r="BV133" s="99"/>
      <c r="BW133" s="99"/>
      <c r="BX133" s="99"/>
      <c r="BY133" s="99"/>
      <c r="BZ133" s="99"/>
      <c r="CA133" s="99"/>
      <c r="CB133" s="99"/>
      <c r="CC133" s="99"/>
      <c r="CD133" s="99"/>
      <c r="CE133" s="99"/>
      <c r="CF133" s="99"/>
    </row>
    <row r="134" spans="1:84" s="5" customFormat="1" ht="16.5" customHeight="1" x14ac:dyDescent="0.2">
      <c r="A134" s="44"/>
      <c r="B134" s="44"/>
      <c r="C134" s="46">
        <v>6067</v>
      </c>
      <c r="D134" s="160" t="s">
        <v>57</v>
      </c>
      <c r="E134" s="70" t="s">
        <v>61</v>
      </c>
      <c r="F134" s="37">
        <f>G134+P134</f>
        <v>320080</v>
      </c>
      <c r="G134" s="38"/>
      <c r="H134" s="39"/>
      <c r="I134" s="39"/>
      <c r="J134" s="39"/>
      <c r="K134" s="39"/>
      <c r="L134" s="39"/>
      <c r="M134" s="39"/>
      <c r="N134" s="39"/>
      <c r="O134" s="51"/>
      <c r="P134" s="38">
        <f>Q134+S134+T134</f>
        <v>320080</v>
      </c>
      <c r="Q134" s="39">
        <f>R134</f>
        <v>320080</v>
      </c>
      <c r="R134" s="39">
        <v>320080</v>
      </c>
      <c r="S134" s="39"/>
      <c r="T134" s="39"/>
      <c r="U134" s="1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  <c r="AV134" s="99"/>
      <c r="AW134" s="99"/>
      <c r="AX134" s="99"/>
      <c r="AY134" s="99"/>
      <c r="AZ134" s="99"/>
      <c r="BA134" s="99"/>
      <c r="BB134" s="99"/>
      <c r="BC134" s="99"/>
      <c r="BD134" s="99"/>
      <c r="BE134" s="99"/>
      <c r="BF134" s="99"/>
      <c r="BG134" s="99"/>
      <c r="BH134" s="99"/>
      <c r="BI134" s="99"/>
      <c r="BJ134" s="99"/>
      <c r="BK134" s="99"/>
      <c r="BL134" s="99"/>
      <c r="BM134" s="99"/>
      <c r="BN134" s="99"/>
      <c r="BO134" s="99"/>
      <c r="BP134" s="99"/>
      <c r="BQ134" s="99"/>
      <c r="BR134" s="99"/>
      <c r="BS134" s="99"/>
      <c r="BT134" s="99"/>
      <c r="BU134" s="99"/>
      <c r="BV134" s="99"/>
      <c r="BW134" s="99"/>
      <c r="BX134" s="99"/>
      <c r="BY134" s="99"/>
      <c r="BZ134" s="99"/>
      <c r="CA134" s="99"/>
      <c r="CB134" s="99"/>
      <c r="CC134" s="99"/>
      <c r="CD134" s="99"/>
      <c r="CE134" s="99"/>
      <c r="CF134" s="99"/>
    </row>
    <row r="135" spans="1:84" s="9" customFormat="1" ht="16.5" customHeight="1" x14ac:dyDescent="0.2">
      <c r="A135" s="36"/>
      <c r="B135" s="36"/>
      <c r="C135" s="44"/>
      <c r="D135" s="161"/>
      <c r="E135" s="70" t="s">
        <v>62</v>
      </c>
      <c r="F135" s="37"/>
      <c r="G135" s="38"/>
      <c r="H135" s="39"/>
      <c r="I135" s="39"/>
      <c r="J135" s="39"/>
      <c r="K135" s="39"/>
      <c r="L135" s="39"/>
      <c r="M135" s="39"/>
      <c r="N135" s="39"/>
      <c r="O135" s="51"/>
      <c r="P135" s="39"/>
      <c r="Q135" s="39"/>
      <c r="R135" s="39"/>
      <c r="S135" s="39"/>
      <c r="T135" s="3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  <c r="BD135" s="99"/>
      <c r="BE135" s="99"/>
      <c r="BF135" s="99"/>
      <c r="BG135" s="99"/>
      <c r="BH135" s="99"/>
      <c r="BI135" s="99"/>
      <c r="BJ135" s="99"/>
      <c r="BK135" s="99"/>
      <c r="BL135" s="99"/>
      <c r="BM135" s="99"/>
      <c r="BN135" s="99"/>
      <c r="BO135" s="99"/>
      <c r="BP135" s="99"/>
      <c r="BQ135" s="99"/>
      <c r="BR135" s="99"/>
      <c r="BS135" s="99"/>
      <c r="BT135" s="99"/>
      <c r="BU135" s="99"/>
      <c r="BV135" s="99"/>
      <c r="BW135" s="99"/>
      <c r="BX135" s="99"/>
      <c r="BY135" s="99"/>
      <c r="BZ135" s="99"/>
      <c r="CA135" s="99"/>
      <c r="CB135" s="99"/>
      <c r="CC135" s="99"/>
      <c r="CD135" s="99"/>
      <c r="CE135" s="99"/>
      <c r="CF135" s="99"/>
    </row>
    <row r="136" spans="1:84" s="9" customFormat="1" ht="16.5" customHeight="1" x14ac:dyDescent="0.2">
      <c r="A136" s="36"/>
      <c r="B136" s="36"/>
      <c r="C136" s="44"/>
      <c r="D136" s="161"/>
      <c r="E136" s="70" t="s">
        <v>63</v>
      </c>
      <c r="F136" s="37">
        <f>G136+P136</f>
        <v>82000</v>
      </c>
      <c r="G136" s="38"/>
      <c r="H136" s="39"/>
      <c r="I136" s="39"/>
      <c r="J136" s="39"/>
      <c r="K136" s="39"/>
      <c r="L136" s="39"/>
      <c r="M136" s="39"/>
      <c r="N136" s="39"/>
      <c r="O136" s="51"/>
      <c r="P136" s="39">
        <f>Q136</f>
        <v>82000</v>
      </c>
      <c r="Q136" s="39">
        <f>R136</f>
        <v>82000</v>
      </c>
      <c r="R136" s="39">
        <v>82000</v>
      </c>
      <c r="S136" s="39"/>
      <c r="T136" s="3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  <c r="BD136" s="99"/>
      <c r="BE136" s="99"/>
      <c r="BF136" s="99"/>
      <c r="BG136" s="99"/>
      <c r="BH136" s="99"/>
      <c r="BI136" s="99"/>
      <c r="BJ136" s="99"/>
      <c r="BK136" s="99"/>
      <c r="BL136" s="99"/>
      <c r="BM136" s="99"/>
      <c r="BN136" s="99"/>
      <c r="BO136" s="99"/>
      <c r="BP136" s="99"/>
      <c r="BQ136" s="99"/>
      <c r="BR136" s="99"/>
      <c r="BS136" s="99"/>
      <c r="BT136" s="99"/>
      <c r="BU136" s="99"/>
      <c r="BV136" s="99"/>
      <c r="BW136" s="99"/>
      <c r="BX136" s="99"/>
      <c r="BY136" s="99"/>
      <c r="BZ136" s="99"/>
      <c r="CA136" s="99"/>
      <c r="CB136" s="99"/>
      <c r="CC136" s="99"/>
      <c r="CD136" s="99"/>
      <c r="CE136" s="99"/>
      <c r="CF136" s="99"/>
    </row>
    <row r="137" spans="1:84" s="16" customFormat="1" ht="16.5" customHeight="1" x14ac:dyDescent="0.2">
      <c r="A137" s="66"/>
      <c r="B137" s="66"/>
      <c r="C137" s="40"/>
      <c r="D137" s="162"/>
      <c r="E137" s="71" t="s">
        <v>64</v>
      </c>
      <c r="F137" s="41">
        <f>F134-F135+F136</f>
        <v>402080</v>
      </c>
      <c r="G137" s="42"/>
      <c r="H137" s="41"/>
      <c r="I137" s="41"/>
      <c r="J137" s="41"/>
      <c r="K137" s="41"/>
      <c r="L137" s="41"/>
      <c r="M137" s="41"/>
      <c r="N137" s="41"/>
      <c r="O137" s="43"/>
      <c r="P137" s="42">
        <f>P134-P135+P136</f>
        <v>402080</v>
      </c>
      <c r="Q137" s="41">
        <f>Q134-Q135+Q136</f>
        <v>402080</v>
      </c>
      <c r="R137" s="41">
        <f>R134-R135+R136</f>
        <v>402080</v>
      </c>
      <c r="S137" s="55"/>
      <c r="T137" s="55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  <c r="BH137" s="99"/>
      <c r="BI137" s="99"/>
      <c r="BJ137" s="99"/>
      <c r="BK137" s="99"/>
      <c r="BL137" s="99"/>
      <c r="BM137" s="99"/>
      <c r="BN137" s="99"/>
      <c r="BO137" s="99"/>
      <c r="BP137" s="99"/>
      <c r="BQ137" s="99"/>
      <c r="BR137" s="99"/>
      <c r="BS137" s="99"/>
      <c r="BT137" s="99"/>
      <c r="BU137" s="99"/>
      <c r="BV137" s="99"/>
      <c r="BW137" s="99"/>
      <c r="BX137" s="99"/>
      <c r="BY137" s="99"/>
      <c r="BZ137" s="99"/>
      <c r="CA137" s="99"/>
      <c r="CB137" s="99"/>
      <c r="CC137" s="99"/>
      <c r="CD137" s="99"/>
      <c r="CE137" s="99"/>
      <c r="CF137" s="99"/>
    </row>
    <row r="138" spans="1:84" s="5" customFormat="1" ht="16.5" customHeight="1" x14ac:dyDescent="0.2">
      <c r="A138" s="44"/>
      <c r="B138" s="44"/>
      <c r="C138" s="46">
        <v>6069</v>
      </c>
      <c r="D138" s="160" t="s">
        <v>57</v>
      </c>
      <c r="E138" s="70" t="s">
        <v>61</v>
      </c>
      <c r="F138" s="37">
        <f>G138+P138</f>
        <v>80020</v>
      </c>
      <c r="G138" s="38"/>
      <c r="H138" s="39"/>
      <c r="I138" s="39"/>
      <c r="J138" s="39"/>
      <c r="K138" s="39"/>
      <c r="L138" s="39"/>
      <c r="M138" s="39"/>
      <c r="N138" s="39"/>
      <c r="O138" s="51"/>
      <c r="P138" s="38">
        <f>Q138+S138+T138</f>
        <v>80020</v>
      </c>
      <c r="Q138" s="39">
        <f>R138</f>
        <v>80020</v>
      </c>
      <c r="R138" s="39">
        <v>80020</v>
      </c>
      <c r="S138" s="39"/>
      <c r="T138" s="39"/>
      <c r="U138" s="1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  <c r="AV138" s="99"/>
      <c r="AW138" s="99"/>
      <c r="AX138" s="99"/>
      <c r="AY138" s="99"/>
      <c r="AZ138" s="99"/>
      <c r="BA138" s="99"/>
      <c r="BB138" s="99"/>
      <c r="BC138" s="99"/>
      <c r="BD138" s="99"/>
      <c r="BE138" s="99"/>
      <c r="BF138" s="99"/>
      <c r="BG138" s="99"/>
      <c r="BH138" s="99"/>
      <c r="BI138" s="99"/>
      <c r="BJ138" s="99"/>
      <c r="BK138" s="99"/>
      <c r="BL138" s="99"/>
      <c r="BM138" s="99"/>
      <c r="BN138" s="99"/>
      <c r="BO138" s="99"/>
      <c r="BP138" s="99"/>
      <c r="BQ138" s="99"/>
      <c r="BR138" s="99"/>
      <c r="BS138" s="99"/>
      <c r="BT138" s="99"/>
      <c r="BU138" s="99"/>
      <c r="BV138" s="99"/>
      <c r="BW138" s="99"/>
      <c r="BX138" s="99"/>
      <c r="BY138" s="99"/>
      <c r="BZ138" s="99"/>
      <c r="CA138" s="99"/>
      <c r="CB138" s="99"/>
      <c r="CC138" s="99"/>
      <c r="CD138" s="99"/>
      <c r="CE138" s="99"/>
      <c r="CF138" s="99"/>
    </row>
    <row r="139" spans="1:84" s="9" customFormat="1" ht="16.5" customHeight="1" x14ac:dyDescent="0.2">
      <c r="A139" s="36"/>
      <c r="B139" s="36"/>
      <c r="C139" s="44"/>
      <c r="D139" s="161"/>
      <c r="E139" s="70" t="s">
        <v>62</v>
      </c>
      <c r="F139" s="37"/>
      <c r="G139" s="38"/>
      <c r="H139" s="39"/>
      <c r="I139" s="39"/>
      <c r="J139" s="39"/>
      <c r="K139" s="39"/>
      <c r="L139" s="39"/>
      <c r="M139" s="39"/>
      <c r="N139" s="39"/>
      <c r="O139" s="51"/>
      <c r="P139" s="39"/>
      <c r="Q139" s="39"/>
      <c r="R139" s="39"/>
      <c r="S139" s="39"/>
      <c r="T139" s="3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  <c r="BH139" s="99"/>
      <c r="BI139" s="99"/>
      <c r="BJ139" s="99"/>
      <c r="BK139" s="99"/>
      <c r="BL139" s="99"/>
      <c r="BM139" s="99"/>
      <c r="BN139" s="99"/>
      <c r="BO139" s="99"/>
      <c r="BP139" s="99"/>
      <c r="BQ139" s="99"/>
      <c r="BR139" s="99"/>
      <c r="BS139" s="99"/>
      <c r="BT139" s="99"/>
      <c r="BU139" s="99"/>
      <c r="BV139" s="99"/>
      <c r="BW139" s="99"/>
      <c r="BX139" s="99"/>
      <c r="BY139" s="99"/>
      <c r="BZ139" s="99"/>
      <c r="CA139" s="99"/>
      <c r="CB139" s="99"/>
      <c r="CC139" s="99"/>
      <c r="CD139" s="99"/>
      <c r="CE139" s="99"/>
      <c r="CF139" s="99"/>
    </row>
    <row r="140" spans="1:84" s="9" customFormat="1" ht="16.5" customHeight="1" x14ac:dyDescent="0.2">
      <c r="A140" s="36"/>
      <c r="B140" s="36"/>
      <c r="C140" s="44"/>
      <c r="D140" s="161"/>
      <c r="E140" s="70" t="s">
        <v>63</v>
      </c>
      <c r="F140" s="37">
        <f>G140+P140</f>
        <v>20500</v>
      </c>
      <c r="G140" s="38"/>
      <c r="H140" s="39"/>
      <c r="I140" s="39"/>
      <c r="J140" s="39"/>
      <c r="K140" s="39"/>
      <c r="L140" s="39"/>
      <c r="M140" s="39"/>
      <c r="N140" s="39"/>
      <c r="O140" s="51"/>
      <c r="P140" s="39">
        <f>Q140</f>
        <v>20500</v>
      </c>
      <c r="Q140" s="39">
        <f>R140</f>
        <v>20500</v>
      </c>
      <c r="R140" s="39">
        <v>20500</v>
      </c>
      <c r="S140" s="39"/>
      <c r="T140" s="3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  <c r="BH140" s="99"/>
      <c r="BI140" s="99"/>
      <c r="BJ140" s="99"/>
      <c r="BK140" s="99"/>
      <c r="BL140" s="99"/>
      <c r="BM140" s="99"/>
      <c r="BN140" s="99"/>
      <c r="BO140" s="99"/>
      <c r="BP140" s="99"/>
      <c r="BQ140" s="99"/>
      <c r="BR140" s="99"/>
      <c r="BS140" s="99"/>
      <c r="BT140" s="99"/>
      <c r="BU140" s="99"/>
      <c r="BV140" s="99"/>
      <c r="BW140" s="99"/>
      <c r="BX140" s="99"/>
      <c r="BY140" s="99"/>
      <c r="BZ140" s="99"/>
      <c r="CA140" s="99"/>
      <c r="CB140" s="99"/>
      <c r="CC140" s="99"/>
      <c r="CD140" s="99"/>
      <c r="CE140" s="99"/>
      <c r="CF140" s="99"/>
    </row>
    <row r="141" spans="1:84" s="16" customFormat="1" ht="16.5" customHeight="1" x14ac:dyDescent="0.2">
      <c r="A141" s="66"/>
      <c r="B141" s="66"/>
      <c r="C141" s="40"/>
      <c r="D141" s="162"/>
      <c r="E141" s="71" t="s">
        <v>64</v>
      </c>
      <c r="F141" s="41">
        <f>F138-F139+F140</f>
        <v>100520</v>
      </c>
      <c r="G141" s="42"/>
      <c r="H141" s="41"/>
      <c r="I141" s="41"/>
      <c r="J141" s="41"/>
      <c r="K141" s="41"/>
      <c r="L141" s="41"/>
      <c r="M141" s="41"/>
      <c r="N141" s="41"/>
      <c r="O141" s="43"/>
      <c r="P141" s="42">
        <f>P138-P139+P140</f>
        <v>100520</v>
      </c>
      <c r="Q141" s="41">
        <f>Q138-Q139+Q140</f>
        <v>100520</v>
      </c>
      <c r="R141" s="41">
        <f>R138-R139+R140</f>
        <v>100520</v>
      </c>
      <c r="S141" s="55"/>
      <c r="T141" s="55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99"/>
      <c r="BA141" s="99"/>
      <c r="BB141" s="99"/>
      <c r="BC141" s="99"/>
      <c r="BD141" s="99"/>
      <c r="BE141" s="99"/>
      <c r="BF141" s="99"/>
      <c r="BG141" s="99"/>
      <c r="BH141" s="99"/>
      <c r="BI141" s="99"/>
      <c r="BJ141" s="99"/>
      <c r="BK141" s="99"/>
      <c r="BL141" s="99"/>
      <c r="BM141" s="99"/>
      <c r="BN141" s="99"/>
      <c r="BO141" s="99"/>
      <c r="BP141" s="99"/>
      <c r="BQ141" s="99"/>
      <c r="BR141" s="99"/>
      <c r="BS141" s="99"/>
      <c r="BT141" s="99"/>
      <c r="BU141" s="99"/>
      <c r="BV141" s="99"/>
      <c r="BW141" s="99"/>
      <c r="BX141" s="99"/>
      <c r="BY141" s="99"/>
      <c r="BZ141" s="99"/>
      <c r="CA141" s="99"/>
      <c r="CB141" s="99"/>
      <c r="CC141" s="99"/>
      <c r="CD141" s="99"/>
      <c r="CE141" s="99"/>
      <c r="CF141" s="99"/>
    </row>
    <row r="142" spans="1:84" s="118" customFormat="1" ht="16.5" customHeight="1" x14ac:dyDescent="0.2">
      <c r="A142" s="89"/>
      <c r="B142" s="89"/>
      <c r="C142" s="167" t="s">
        <v>66</v>
      </c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9"/>
    </row>
    <row r="143" spans="1:84" s="118" customFormat="1" ht="27.75" customHeight="1" x14ac:dyDescent="0.2">
      <c r="A143" s="89"/>
      <c r="B143" s="36"/>
      <c r="C143" s="155" t="s">
        <v>216</v>
      </c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7"/>
    </row>
    <row r="144" spans="1:84" s="118" customFormat="1" ht="15.95" customHeight="1" x14ac:dyDescent="0.2">
      <c r="A144" s="89"/>
      <c r="B144" s="36"/>
      <c r="C144" s="155" t="s">
        <v>138</v>
      </c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7"/>
    </row>
    <row r="145" spans="1:84" s="118" customFormat="1" ht="15.95" customHeight="1" x14ac:dyDescent="0.2">
      <c r="A145" s="89"/>
      <c r="B145" s="36"/>
      <c r="C145" s="155" t="s">
        <v>139</v>
      </c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7"/>
    </row>
    <row r="146" spans="1:84" s="118" customFormat="1" ht="15.95" customHeight="1" x14ac:dyDescent="0.2">
      <c r="A146" s="89"/>
      <c r="B146" s="36"/>
      <c r="C146" s="155" t="s">
        <v>140</v>
      </c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7"/>
    </row>
    <row r="147" spans="1:84" s="118" customFormat="1" ht="15.95" customHeight="1" x14ac:dyDescent="0.2">
      <c r="A147" s="89"/>
      <c r="B147" s="36"/>
      <c r="C147" s="155" t="s">
        <v>141</v>
      </c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7"/>
    </row>
    <row r="148" spans="1:84" s="118" customFormat="1" ht="15.95" customHeight="1" x14ac:dyDescent="0.2">
      <c r="A148" s="89"/>
      <c r="B148" s="36"/>
      <c r="C148" s="155" t="s">
        <v>143</v>
      </c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7"/>
    </row>
    <row r="149" spans="1:84" s="118" customFormat="1" ht="15.95" customHeight="1" x14ac:dyDescent="0.2">
      <c r="A149" s="89"/>
      <c r="B149" s="36"/>
      <c r="C149" s="155" t="s">
        <v>142</v>
      </c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7"/>
    </row>
    <row r="150" spans="1:84" s="118" customFormat="1" ht="15.95" customHeight="1" x14ac:dyDescent="0.2">
      <c r="A150" s="89"/>
      <c r="B150" s="36"/>
      <c r="C150" s="155" t="s">
        <v>144</v>
      </c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7"/>
    </row>
    <row r="151" spans="1:84" s="118" customFormat="1" ht="15.95" customHeight="1" x14ac:dyDescent="0.2">
      <c r="A151" s="89"/>
      <c r="B151" s="36"/>
      <c r="C151" s="155" t="s">
        <v>145</v>
      </c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7"/>
    </row>
    <row r="152" spans="1:84" s="118" customFormat="1" ht="15.95" customHeight="1" x14ac:dyDescent="0.2">
      <c r="A152" s="89"/>
      <c r="B152" s="36"/>
      <c r="C152" s="155" t="s">
        <v>146</v>
      </c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7"/>
    </row>
    <row r="153" spans="1:84" s="118" customFormat="1" ht="15.95" customHeight="1" x14ac:dyDescent="0.2">
      <c r="A153" s="89"/>
      <c r="B153" s="36"/>
      <c r="C153" s="155" t="s">
        <v>147</v>
      </c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7"/>
    </row>
    <row r="154" spans="1:84" s="118" customFormat="1" ht="15.95" customHeight="1" x14ac:dyDescent="0.2">
      <c r="A154" s="89"/>
      <c r="B154" s="36"/>
      <c r="C154" s="152" t="s">
        <v>148</v>
      </c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4"/>
    </row>
    <row r="155" spans="1:84" s="1" customFormat="1" ht="16.5" customHeight="1" x14ac:dyDescent="0.2">
      <c r="A155" s="47">
        <v>754</v>
      </c>
      <c r="B155" s="47"/>
      <c r="C155" s="104"/>
      <c r="D155" s="170" t="s">
        <v>83</v>
      </c>
      <c r="E155" s="68" t="s">
        <v>61</v>
      </c>
      <c r="F155" s="24">
        <f>G155+P155</f>
        <v>2404064</v>
      </c>
      <c r="G155" s="25">
        <f>H155+K155+L155+M155</f>
        <v>2118064</v>
      </c>
      <c r="H155" s="26">
        <f>SUM(I155:J155)</f>
        <v>1820334</v>
      </c>
      <c r="I155" s="26">
        <v>1426303</v>
      </c>
      <c r="J155" s="26">
        <v>394031</v>
      </c>
      <c r="K155" s="26">
        <v>222850</v>
      </c>
      <c r="L155" s="26">
        <v>74880</v>
      </c>
      <c r="M155" s="26"/>
      <c r="N155" s="48"/>
      <c r="O155" s="142"/>
      <c r="P155" s="25">
        <f>Q155+S155+T155</f>
        <v>286000</v>
      </c>
      <c r="Q155" s="26">
        <v>120000</v>
      </c>
      <c r="R155" s="26"/>
      <c r="S155" s="48"/>
      <c r="T155" s="26">
        <v>166000</v>
      </c>
      <c r="U155" s="2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/>
      <c r="AW155" s="99"/>
      <c r="AX155" s="99"/>
      <c r="AY155" s="99"/>
      <c r="AZ155" s="99"/>
      <c r="BA155" s="99"/>
      <c r="BB155" s="99"/>
      <c r="BC155" s="99"/>
      <c r="BD155" s="99"/>
      <c r="BE155" s="99"/>
      <c r="BF155" s="99"/>
      <c r="BG155" s="99"/>
      <c r="BH155" s="99"/>
      <c r="BI155" s="99"/>
      <c r="BJ155" s="99"/>
      <c r="BK155" s="99"/>
      <c r="BL155" s="99"/>
      <c r="BM155" s="99"/>
      <c r="BN155" s="99"/>
      <c r="BO155" s="99"/>
      <c r="BP155" s="99"/>
      <c r="BQ155" s="99"/>
      <c r="BR155" s="99"/>
      <c r="BS155" s="99"/>
      <c r="BT155" s="99"/>
      <c r="BU155" s="99"/>
      <c r="BV155" s="99"/>
      <c r="BW155" s="99"/>
      <c r="BX155" s="99"/>
      <c r="BY155" s="99"/>
      <c r="BZ155" s="99"/>
      <c r="CA155" s="99"/>
      <c r="CB155" s="99"/>
      <c r="CC155" s="99"/>
      <c r="CD155" s="99"/>
      <c r="CE155" s="99"/>
      <c r="CF155" s="99"/>
    </row>
    <row r="156" spans="1:84" s="9" customFormat="1" ht="16.5" customHeight="1" x14ac:dyDescent="0.2">
      <c r="A156" s="23"/>
      <c r="B156" s="23"/>
      <c r="C156" s="65"/>
      <c r="D156" s="171"/>
      <c r="E156" s="68" t="s">
        <v>62</v>
      </c>
      <c r="F156" s="24">
        <f>G156+P156</f>
        <v>5000</v>
      </c>
      <c r="G156" s="27">
        <f>H156+K156+L156+M156</f>
        <v>5000</v>
      </c>
      <c r="H156" s="28">
        <f>SUM(I156:J156)</f>
        <v>5000</v>
      </c>
      <c r="I156" s="28"/>
      <c r="J156" s="28">
        <f>J160</f>
        <v>5000</v>
      </c>
      <c r="K156" s="28"/>
      <c r="L156" s="28"/>
      <c r="M156" s="28"/>
      <c r="N156" s="28"/>
      <c r="O156" s="147"/>
      <c r="P156" s="27"/>
      <c r="Q156" s="28"/>
      <c r="R156" s="28"/>
      <c r="S156" s="28"/>
      <c r="T156" s="28"/>
      <c r="U156" s="11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99"/>
      <c r="BB156" s="99"/>
      <c r="BC156" s="99"/>
      <c r="BD156" s="99"/>
      <c r="BE156" s="99"/>
      <c r="BF156" s="99"/>
      <c r="BG156" s="99"/>
      <c r="BH156" s="99"/>
      <c r="BI156" s="99"/>
      <c r="BJ156" s="99"/>
      <c r="BK156" s="99"/>
      <c r="BL156" s="99"/>
      <c r="BM156" s="99"/>
      <c r="BN156" s="99"/>
      <c r="BO156" s="99"/>
      <c r="BP156" s="99"/>
      <c r="BQ156" s="99"/>
      <c r="BR156" s="99"/>
      <c r="BS156" s="99"/>
      <c r="BT156" s="99"/>
      <c r="BU156" s="99"/>
      <c r="BV156" s="99"/>
      <c r="BW156" s="99"/>
      <c r="BX156" s="99"/>
      <c r="BY156" s="99"/>
      <c r="BZ156" s="99"/>
      <c r="CA156" s="99"/>
      <c r="CB156" s="99"/>
      <c r="CC156" s="99"/>
      <c r="CD156" s="99"/>
      <c r="CE156" s="99"/>
      <c r="CF156" s="99"/>
    </row>
    <row r="157" spans="1:84" s="9" customFormat="1" ht="16.5" customHeight="1" x14ac:dyDescent="0.2">
      <c r="A157" s="23"/>
      <c r="B157" s="23"/>
      <c r="C157" s="65"/>
      <c r="D157" s="171"/>
      <c r="E157" s="68" t="s">
        <v>63</v>
      </c>
      <c r="F157" s="24"/>
      <c r="G157" s="27"/>
      <c r="H157" s="28"/>
      <c r="I157" s="28"/>
      <c r="J157" s="28"/>
      <c r="K157" s="28"/>
      <c r="L157" s="28"/>
      <c r="M157" s="28"/>
      <c r="N157" s="28"/>
      <c r="O157" s="147"/>
      <c r="P157" s="27"/>
      <c r="Q157" s="28"/>
      <c r="R157" s="28"/>
      <c r="S157" s="28"/>
      <c r="T157" s="28"/>
      <c r="U157" s="11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99"/>
      <c r="BA157" s="99"/>
      <c r="BB157" s="99"/>
      <c r="BC157" s="99"/>
      <c r="BD157" s="99"/>
      <c r="BE157" s="99"/>
      <c r="BF157" s="99"/>
      <c r="BG157" s="99"/>
      <c r="BH157" s="99"/>
      <c r="BI157" s="99"/>
      <c r="BJ157" s="99"/>
      <c r="BK157" s="99"/>
      <c r="BL157" s="99"/>
      <c r="BM157" s="99"/>
      <c r="BN157" s="99"/>
      <c r="BO157" s="99"/>
      <c r="BP157" s="99"/>
      <c r="BQ157" s="99"/>
      <c r="BR157" s="99"/>
      <c r="BS157" s="99"/>
      <c r="BT157" s="99"/>
      <c r="BU157" s="99"/>
      <c r="BV157" s="99"/>
      <c r="BW157" s="99"/>
      <c r="BX157" s="99"/>
      <c r="BY157" s="99"/>
      <c r="BZ157" s="99"/>
      <c r="CA157" s="99"/>
      <c r="CB157" s="99"/>
      <c r="CC157" s="99"/>
      <c r="CD157" s="99"/>
      <c r="CE157" s="99"/>
      <c r="CF157" s="99"/>
    </row>
    <row r="158" spans="1:84" s="16" customFormat="1" ht="16.5" customHeight="1" x14ac:dyDescent="0.2">
      <c r="A158" s="65"/>
      <c r="B158" s="29"/>
      <c r="C158" s="29"/>
      <c r="D158" s="172"/>
      <c r="E158" s="69" t="s">
        <v>64</v>
      </c>
      <c r="F158" s="30">
        <f t="shared" ref="F158:T158" si="12">F155-F156+F157</f>
        <v>2399064</v>
      </c>
      <c r="G158" s="31">
        <f t="shared" si="12"/>
        <v>2113064</v>
      </c>
      <c r="H158" s="30">
        <f t="shared" si="12"/>
        <v>1815334</v>
      </c>
      <c r="I158" s="30">
        <f>I155-I156+I157</f>
        <v>1426303</v>
      </c>
      <c r="J158" s="80">
        <f>J155-J156+J157</f>
        <v>389031</v>
      </c>
      <c r="K158" s="80">
        <f t="shared" si="12"/>
        <v>222850</v>
      </c>
      <c r="L158" s="30">
        <f>L155-L156+L157</f>
        <v>74880</v>
      </c>
      <c r="M158" s="30"/>
      <c r="N158" s="30"/>
      <c r="O158" s="32"/>
      <c r="P158" s="31">
        <f t="shared" si="12"/>
        <v>286000</v>
      </c>
      <c r="Q158" s="30">
        <f t="shared" si="12"/>
        <v>120000</v>
      </c>
      <c r="R158" s="30"/>
      <c r="S158" s="80"/>
      <c r="T158" s="80">
        <f t="shared" si="12"/>
        <v>166000</v>
      </c>
      <c r="U158" s="1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99"/>
      <c r="AU158" s="99"/>
      <c r="AV158" s="99"/>
      <c r="AW158" s="99"/>
      <c r="AX158" s="99"/>
      <c r="AY158" s="99"/>
      <c r="AZ158" s="99"/>
      <c r="BA158" s="99"/>
      <c r="BB158" s="99"/>
      <c r="BC158" s="99"/>
      <c r="BD158" s="99"/>
      <c r="BE158" s="99"/>
      <c r="BF158" s="99"/>
      <c r="BG158" s="99"/>
      <c r="BH158" s="99"/>
      <c r="BI158" s="99"/>
      <c r="BJ158" s="99"/>
      <c r="BK158" s="99"/>
      <c r="BL158" s="99"/>
      <c r="BM158" s="99"/>
      <c r="BN158" s="99"/>
      <c r="BO158" s="99"/>
      <c r="BP158" s="99"/>
      <c r="BQ158" s="99"/>
      <c r="BR158" s="99"/>
      <c r="BS158" s="99"/>
      <c r="BT158" s="99"/>
      <c r="BU158" s="99"/>
      <c r="BV158" s="99"/>
      <c r="BW158" s="99"/>
      <c r="BX158" s="99"/>
      <c r="BY158" s="99"/>
      <c r="BZ158" s="99"/>
      <c r="CA158" s="99"/>
      <c r="CB158" s="99"/>
      <c r="CC158" s="99"/>
      <c r="CD158" s="99"/>
      <c r="CE158" s="99"/>
      <c r="CF158" s="99"/>
    </row>
    <row r="159" spans="1:84" s="16" customFormat="1" ht="16.5" customHeight="1" x14ac:dyDescent="0.2">
      <c r="A159" s="36"/>
      <c r="B159" s="45">
        <v>75495</v>
      </c>
      <c r="C159" s="46"/>
      <c r="D159" s="166" t="s">
        <v>18</v>
      </c>
      <c r="E159" s="70" t="s">
        <v>61</v>
      </c>
      <c r="F159" s="33">
        <f>G159+P159</f>
        <v>412418</v>
      </c>
      <c r="G159" s="34">
        <f>H159+K159+L159+M159</f>
        <v>412418</v>
      </c>
      <c r="H159" s="35">
        <f>SUM(I159:J159)</f>
        <v>412418</v>
      </c>
      <c r="I159" s="35">
        <v>272019</v>
      </c>
      <c r="J159" s="35">
        <v>140399</v>
      </c>
      <c r="K159" s="35"/>
      <c r="L159" s="35"/>
      <c r="M159" s="50"/>
      <c r="N159" s="50"/>
      <c r="O159" s="148"/>
      <c r="P159" s="34"/>
      <c r="Q159" s="35"/>
      <c r="R159" s="35"/>
      <c r="S159" s="35"/>
      <c r="T159" s="35"/>
      <c r="U159" s="2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  <c r="AV159" s="99"/>
      <c r="AW159" s="99"/>
      <c r="AX159" s="99"/>
      <c r="AY159" s="99"/>
      <c r="AZ159" s="99"/>
      <c r="BA159" s="99"/>
      <c r="BB159" s="99"/>
      <c r="BC159" s="99"/>
      <c r="BD159" s="99"/>
      <c r="BE159" s="99"/>
      <c r="BF159" s="99"/>
      <c r="BG159" s="99"/>
      <c r="BH159" s="99"/>
      <c r="BI159" s="99"/>
      <c r="BJ159" s="99"/>
      <c r="BK159" s="99"/>
      <c r="BL159" s="99"/>
      <c r="BM159" s="99"/>
      <c r="BN159" s="99"/>
      <c r="BO159" s="99"/>
      <c r="BP159" s="99"/>
      <c r="BQ159" s="99"/>
      <c r="BR159" s="99"/>
      <c r="BS159" s="99"/>
      <c r="BT159" s="99"/>
      <c r="BU159" s="99"/>
      <c r="BV159" s="99"/>
      <c r="BW159" s="99"/>
      <c r="BX159" s="99"/>
      <c r="BY159" s="99"/>
      <c r="BZ159" s="99"/>
      <c r="CA159" s="99"/>
      <c r="CB159" s="99"/>
      <c r="CC159" s="99"/>
      <c r="CD159" s="99"/>
      <c r="CE159" s="99"/>
      <c r="CF159" s="99"/>
    </row>
    <row r="160" spans="1:84" s="16" customFormat="1" ht="16.5" customHeight="1" x14ac:dyDescent="0.2">
      <c r="A160" s="36"/>
      <c r="B160" s="36"/>
      <c r="C160" s="44"/>
      <c r="D160" s="158"/>
      <c r="E160" s="70" t="s">
        <v>62</v>
      </c>
      <c r="F160" s="37">
        <f>G160+P160</f>
        <v>5000</v>
      </c>
      <c r="G160" s="38">
        <f>H160+K160+L160+M160</f>
        <v>5000</v>
      </c>
      <c r="H160" s="39">
        <f>SUM(I160:J160)</f>
        <v>5000</v>
      </c>
      <c r="I160" s="39"/>
      <c r="J160" s="39">
        <f>J164</f>
        <v>5000</v>
      </c>
      <c r="K160" s="39"/>
      <c r="L160" s="39"/>
      <c r="M160" s="119"/>
      <c r="N160" s="119"/>
      <c r="O160" s="150"/>
      <c r="P160" s="38"/>
      <c r="Q160" s="39"/>
      <c r="R160" s="39"/>
      <c r="S160" s="39"/>
      <c r="T160" s="39"/>
      <c r="U160" s="2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/>
      <c r="AW160" s="99"/>
      <c r="AX160" s="99"/>
      <c r="AY160" s="99"/>
      <c r="AZ160" s="99"/>
      <c r="BA160" s="99"/>
      <c r="BB160" s="99"/>
      <c r="BC160" s="99"/>
      <c r="BD160" s="99"/>
      <c r="BE160" s="99"/>
      <c r="BF160" s="99"/>
      <c r="BG160" s="99"/>
      <c r="BH160" s="99"/>
      <c r="BI160" s="99"/>
      <c r="BJ160" s="99"/>
      <c r="BK160" s="99"/>
      <c r="BL160" s="99"/>
      <c r="BM160" s="99"/>
      <c r="BN160" s="99"/>
      <c r="BO160" s="99"/>
      <c r="BP160" s="99"/>
      <c r="BQ160" s="99"/>
      <c r="BR160" s="99"/>
      <c r="BS160" s="99"/>
      <c r="BT160" s="99"/>
      <c r="BU160" s="99"/>
      <c r="BV160" s="99"/>
      <c r="BW160" s="99"/>
      <c r="BX160" s="99"/>
      <c r="BY160" s="99"/>
      <c r="BZ160" s="99"/>
      <c r="CA160" s="99"/>
      <c r="CB160" s="99"/>
      <c r="CC160" s="99"/>
      <c r="CD160" s="99"/>
      <c r="CE160" s="99"/>
      <c r="CF160" s="99"/>
    </row>
    <row r="161" spans="1:84" s="16" customFormat="1" ht="16.5" customHeight="1" x14ac:dyDescent="0.2">
      <c r="A161" s="36"/>
      <c r="B161" s="36"/>
      <c r="C161" s="44"/>
      <c r="D161" s="158"/>
      <c r="E161" s="70" t="s">
        <v>63</v>
      </c>
      <c r="F161" s="37"/>
      <c r="G161" s="38"/>
      <c r="H161" s="39"/>
      <c r="I161" s="39"/>
      <c r="J161" s="39"/>
      <c r="K161" s="39"/>
      <c r="L161" s="39"/>
      <c r="M161" s="119"/>
      <c r="N161" s="119"/>
      <c r="O161" s="150"/>
      <c r="P161" s="38"/>
      <c r="Q161" s="39"/>
      <c r="R161" s="39"/>
      <c r="S161" s="39"/>
      <c r="T161" s="39"/>
      <c r="U161" s="2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  <c r="AV161" s="99"/>
      <c r="AW161" s="99"/>
      <c r="AX161" s="99"/>
      <c r="AY161" s="99"/>
      <c r="AZ161" s="99"/>
      <c r="BA161" s="99"/>
      <c r="BB161" s="99"/>
      <c r="BC161" s="99"/>
      <c r="BD161" s="99"/>
      <c r="BE161" s="99"/>
      <c r="BF161" s="99"/>
      <c r="BG161" s="99"/>
      <c r="BH161" s="99"/>
      <c r="BI161" s="99"/>
      <c r="BJ161" s="99"/>
      <c r="BK161" s="99"/>
      <c r="BL161" s="99"/>
      <c r="BM161" s="99"/>
      <c r="BN161" s="99"/>
      <c r="BO161" s="99"/>
      <c r="BP161" s="99"/>
      <c r="BQ161" s="99"/>
      <c r="BR161" s="99"/>
      <c r="BS161" s="99"/>
      <c r="BT161" s="99"/>
      <c r="BU161" s="99"/>
      <c r="BV161" s="99"/>
      <c r="BW161" s="99"/>
      <c r="BX161" s="99"/>
      <c r="BY161" s="99"/>
      <c r="BZ161" s="99"/>
      <c r="CA161" s="99"/>
      <c r="CB161" s="99"/>
      <c r="CC161" s="99"/>
      <c r="CD161" s="99"/>
      <c r="CE161" s="99"/>
      <c r="CF161" s="99"/>
    </row>
    <row r="162" spans="1:84" s="16" customFormat="1" ht="16.5" customHeight="1" x14ac:dyDescent="0.2">
      <c r="A162" s="66"/>
      <c r="B162" s="66"/>
      <c r="C162" s="40"/>
      <c r="D162" s="159"/>
      <c r="E162" s="71" t="s">
        <v>64</v>
      </c>
      <c r="F162" s="41">
        <f t="shared" ref="F162:J162" si="13">F159-F160+F161</f>
        <v>407418</v>
      </c>
      <c r="G162" s="42">
        <f t="shared" si="13"/>
        <v>407418</v>
      </c>
      <c r="H162" s="41">
        <f t="shared" si="13"/>
        <v>407418</v>
      </c>
      <c r="I162" s="55">
        <f t="shared" si="13"/>
        <v>272019</v>
      </c>
      <c r="J162" s="55">
        <f t="shared" si="13"/>
        <v>135399</v>
      </c>
      <c r="K162" s="55"/>
      <c r="L162" s="55"/>
      <c r="M162" s="41"/>
      <c r="N162" s="41"/>
      <c r="O162" s="43"/>
      <c r="P162" s="42"/>
      <c r="Q162" s="55"/>
      <c r="R162" s="41"/>
      <c r="S162" s="55"/>
      <c r="T162" s="55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99"/>
      <c r="BA162" s="99"/>
      <c r="BB162" s="99"/>
      <c r="BC162" s="99"/>
      <c r="BD162" s="99"/>
      <c r="BE162" s="99"/>
      <c r="BF162" s="99"/>
      <c r="BG162" s="99"/>
      <c r="BH162" s="99"/>
      <c r="BI162" s="99"/>
      <c r="BJ162" s="99"/>
      <c r="BK162" s="99"/>
      <c r="BL162" s="99"/>
      <c r="BM162" s="99"/>
      <c r="BN162" s="99"/>
      <c r="BO162" s="99"/>
      <c r="BP162" s="99"/>
      <c r="BQ162" s="99"/>
      <c r="BR162" s="99"/>
      <c r="BS162" s="99"/>
      <c r="BT162" s="99"/>
      <c r="BU162" s="99"/>
      <c r="BV162" s="99"/>
      <c r="BW162" s="99"/>
      <c r="BX162" s="99"/>
      <c r="BY162" s="99"/>
      <c r="BZ162" s="99"/>
      <c r="CA162" s="99"/>
      <c r="CB162" s="99"/>
      <c r="CC162" s="99"/>
      <c r="CD162" s="99"/>
      <c r="CE162" s="99"/>
      <c r="CF162" s="99"/>
    </row>
    <row r="163" spans="1:84" s="16" customFormat="1" ht="18" customHeight="1" x14ac:dyDescent="0.2">
      <c r="A163" s="44"/>
      <c r="B163" s="44"/>
      <c r="C163" s="44">
        <v>4300</v>
      </c>
      <c r="D163" s="160" t="s">
        <v>34</v>
      </c>
      <c r="E163" s="70" t="s">
        <v>61</v>
      </c>
      <c r="F163" s="37">
        <f>G163+P163</f>
        <v>13000</v>
      </c>
      <c r="G163" s="38">
        <f>H163+K163+L163+M163</f>
        <v>13000</v>
      </c>
      <c r="H163" s="39">
        <f>SUM(I163:J163)</f>
        <v>13000</v>
      </c>
      <c r="I163" s="39"/>
      <c r="J163" s="39">
        <v>13000</v>
      </c>
      <c r="K163" s="39"/>
      <c r="L163" s="39"/>
      <c r="M163" s="39"/>
      <c r="N163" s="39"/>
      <c r="O163" s="51"/>
      <c r="P163" s="52"/>
      <c r="Q163" s="39"/>
      <c r="R163" s="39"/>
      <c r="S163" s="39"/>
      <c r="T163" s="39"/>
      <c r="U163" s="1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  <c r="AV163" s="99"/>
      <c r="AW163" s="99"/>
      <c r="AX163" s="99"/>
      <c r="AY163" s="99"/>
      <c r="AZ163" s="99"/>
      <c r="BA163" s="99"/>
      <c r="BB163" s="99"/>
      <c r="BC163" s="99"/>
      <c r="BD163" s="99"/>
      <c r="BE163" s="99"/>
      <c r="BF163" s="99"/>
      <c r="BG163" s="99"/>
      <c r="BH163" s="99"/>
      <c r="BI163" s="99"/>
      <c r="BJ163" s="99"/>
      <c r="BK163" s="99"/>
      <c r="BL163" s="99"/>
      <c r="BM163" s="99"/>
      <c r="BN163" s="99"/>
      <c r="BO163" s="99"/>
      <c r="BP163" s="99"/>
      <c r="BQ163" s="99"/>
      <c r="BR163" s="99"/>
      <c r="BS163" s="99"/>
      <c r="BT163" s="99"/>
      <c r="BU163" s="99"/>
      <c r="BV163" s="99"/>
      <c r="BW163" s="99"/>
      <c r="BX163" s="99"/>
      <c r="BY163" s="99"/>
      <c r="BZ163" s="99"/>
      <c r="CA163" s="99"/>
      <c r="CB163" s="99"/>
      <c r="CC163" s="99"/>
      <c r="CD163" s="99"/>
      <c r="CE163" s="99"/>
      <c r="CF163" s="99"/>
    </row>
    <row r="164" spans="1:84" s="16" customFormat="1" ht="18" customHeight="1" x14ac:dyDescent="0.2">
      <c r="A164" s="36"/>
      <c r="B164" s="36"/>
      <c r="C164" s="44"/>
      <c r="D164" s="161"/>
      <c r="E164" s="70" t="s">
        <v>62</v>
      </c>
      <c r="F164" s="37">
        <f>G164+P164</f>
        <v>5000</v>
      </c>
      <c r="G164" s="38">
        <f>H164+K164+L164+M164</f>
        <v>5000</v>
      </c>
      <c r="H164" s="39">
        <f>SUM(I164:J164)</f>
        <v>5000</v>
      </c>
      <c r="I164" s="39"/>
      <c r="J164" s="39">
        <v>5000</v>
      </c>
      <c r="K164" s="39"/>
      <c r="L164" s="39"/>
      <c r="M164" s="39"/>
      <c r="N164" s="39"/>
      <c r="O164" s="51"/>
      <c r="P164" s="38"/>
      <c r="Q164" s="39"/>
      <c r="R164" s="39"/>
      <c r="S164" s="39"/>
      <c r="T164" s="39"/>
      <c r="U164" s="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  <c r="BA164" s="99"/>
      <c r="BB164" s="99"/>
      <c r="BC164" s="99"/>
      <c r="BD164" s="99"/>
      <c r="BE164" s="99"/>
      <c r="BF164" s="99"/>
      <c r="BG164" s="99"/>
      <c r="BH164" s="99"/>
      <c r="BI164" s="99"/>
      <c r="BJ164" s="99"/>
      <c r="BK164" s="99"/>
      <c r="BL164" s="99"/>
      <c r="BM164" s="99"/>
      <c r="BN164" s="99"/>
      <c r="BO164" s="99"/>
      <c r="BP164" s="99"/>
      <c r="BQ164" s="99"/>
      <c r="BR164" s="99"/>
      <c r="BS164" s="99"/>
      <c r="BT164" s="99"/>
      <c r="BU164" s="99"/>
      <c r="BV164" s="99"/>
      <c r="BW164" s="99"/>
      <c r="BX164" s="99"/>
      <c r="BY164" s="99"/>
      <c r="BZ164" s="99"/>
      <c r="CA164" s="99"/>
      <c r="CB164" s="99"/>
      <c r="CC164" s="99"/>
      <c r="CD164" s="99"/>
      <c r="CE164" s="99"/>
      <c r="CF164" s="99"/>
    </row>
    <row r="165" spans="1:84" s="16" customFormat="1" ht="18" customHeight="1" x14ac:dyDescent="0.2">
      <c r="A165" s="36"/>
      <c r="B165" s="36"/>
      <c r="C165" s="44"/>
      <c r="D165" s="161"/>
      <c r="E165" s="70" t="s">
        <v>63</v>
      </c>
      <c r="F165" s="37"/>
      <c r="G165" s="38"/>
      <c r="H165" s="39"/>
      <c r="I165" s="39"/>
      <c r="J165" s="39"/>
      <c r="K165" s="39"/>
      <c r="L165" s="39"/>
      <c r="M165" s="39"/>
      <c r="N165" s="39"/>
      <c r="O165" s="51"/>
      <c r="P165" s="38"/>
      <c r="Q165" s="39"/>
      <c r="R165" s="39"/>
      <c r="S165" s="39"/>
      <c r="T165" s="39"/>
      <c r="U165" s="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</row>
    <row r="166" spans="1:84" s="16" customFormat="1" ht="18" customHeight="1" x14ac:dyDescent="0.2">
      <c r="A166" s="66"/>
      <c r="B166" s="66"/>
      <c r="C166" s="40"/>
      <c r="D166" s="162"/>
      <c r="E166" s="71" t="s">
        <v>64</v>
      </c>
      <c r="F166" s="41">
        <f>F163-F164+F165</f>
        <v>8000</v>
      </c>
      <c r="G166" s="42">
        <f>G163-G164+G165</f>
        <v>8000</v>
      </c>
      <c r="H166" s="41">
        <f>H163-H164+H165</f>
        <v>8000</v>
      </c>
      <c r="I166" s="41"/>
      <c r="J166" s="41">
        <f>J163-J164+J165</f>
        <v>8000</v>
      </c>
      <c r="K166" s="41"/>
      <c r="L166" s="41"/>
      <c r="M166" s="41"/>
      <c r="N166" s="41"/>
      <c r="O166" s="43"/>
      <c r="P166" s="42"/>
      <c r="Q166" s="41"/>
      <c r="R166" s="41"/>
      <c r="S166" s="55"/>
      <c r="T166" s="55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X166" s="99"/>
      <c r="AY166" s="99"/>
      <c r="AZ166" s="99"/>
      <c r="BA166" s="99"/>
      <c r="BB166" s="99"/>
      <c r="BC166" s="99"/>
      <c r="BD166" s="99"/>
      <c r="BE166" s="99"/>
      <c r="BF166" s="99"/>
      <c r="BG166" s="99"/>
      <c r="BH166" s="99"/>
      <c r="BI166" s="99"/>
      <c r="BJ166" s="99"/>
      <c r="BK166" s="99"/>
      <c r="BL166" s="99"/>
      <c r="BM166" s="99"/>
      <c r="BN166" s="99"/>
      <c r="BO166" s="99"/>
      <c r="BP166" s="99"/>
      <c r="BQ166" s="99"/>
      <c r="BR166" s="99"/>
      <c r="BS166" s="99"/>
      <c r="BT166" s="99"/>
      <c r="BU166" s="99"/>
      <c r="BV166" s="99"/>
      <c r="BW166" s="99"/>
      <c r="BX166" s="99"/>
      <c r="BY166" s="99"/>
      <c r="BZ166" s="99"/>
      <c r="CA166" s="99"/>
      <c r="CB166" s="99"/>
      <c r="CC166" s="99"/>
      <c r="CD166" s="99"/>
      <c r="CE166" s="99"/>
      <c r="CF166" s="99"/>
    </row>
    <row r="167" spans="1:84" s="118" customFormat="1" ht="18" customHeight="1" x14ac:dyDescent="0.2">
      <c r="A167" s="89"/>
      <c r="B167" s="89"/>
      <c r="C167" s="167" t="s">
        <v>66</v>
      </c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9"/>
    </row>
    <row r="168" spans="1:84" s="118" customFormat="1" ht="18" customHeight="1" x14ac:dyDescent="0.2">
      <c r="A168" s="89"/>
      <c r="B168" s="36"/>
      <c r="C168" s="155" t="s">
        <v>135</v>
      </c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7"/>
    </row>
    <row r="169" spans="1:84" s="118" customFormat="1" ht="18" customHeight="1" x14ac:dyDescent="0.2">
      <c r="A169" s="89"/>
      <c r="B169" s="36"/>
      <c r="C169" s="152" t="s">
        <v>136</v>
      </c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4"/>
    </row>
    <row r="170" spans="1:84" s="16" customFormat="1" ht="18" customHeight="1" x14ac:dyDescent="0.2">
      <c r="A170" s="47">
        <v>757</v>
      </c>
      <c r="B170" s="47"/>
      <c r="C170" s="104"/>
      <c r="D170" s="163" t="s">
        <v>11</v>
      </c>
      <c r="E170" s="68" t="s">
        <v>61</v>
      </c>
      <c r="F170" s="57">
        <f>G170+P170</f>
        <v>2613301</v>
      </c>
      <c r="G170" s="25">
        <f>H170+K170+L170+M170+N170+O170</f>
        <v>2613301</v>
      </c>
      <c r="H170" s="26"/>
      <c r="I170" s="48"/>
      <c r="J170" s="26"/>
      <c r="K170" s="48"/>
      <c r="L170" s="26"/>
      <c r="M170" s="48"/>
      <c r="N170" s="26">
        <f>N174+N185</f>
        <v>1256539</v>
      </c>
      <c r="O170" s="60">
        <f>O174+O185</f>
        <v>1356762</v>
      </c>
      <c r="P170" s="53"/>
      <c r="Q170" s="48"/>
      <c r="R170" s="48"/>
      <c r="S170" s="48"/>
      <c r="T170" s="48"/>
      <c r="U170" s="2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  <c r="AV170" s="99"/>
      <c r="AW170" s="99"/>
      <c r="AX170" s="99"/>
      <c r="AY170" s="99"/>
      <c r="AZ170" s="99"/>
      <c r="BA170" s="99"/>
      <c r="BB170" s="99"/>
      <c r="BC170" s="99"/>
      <c r="BD170" s="99"/>
      <c r="BE170" s="99"/>
      <c r="BF170" s="99"/>
      <c r="BG170" s="99"/>
      <c r="BH170" s="99"/>
      <c r="BI170" s="99"/>
      <c r="BJ170" s="99"/>
      <c r="BK170" s="99"/>
      <c r="BL170" s="99"/>
      <c r="BM170" s="99"/>
      <c r="BN170" s="99"/>
      <c r="BO170" s="99"/>
      <c r="BP170" s="99"/>
      <c r="BQ170" s="99"/>
      <c r="BR170" s="99"/>
      <c r="BS170" s="99"/>
      <c r="BT170" s="99"/>
      <c r="BU170" s="99"/>
      <c r="BV170" s="99"/>
      <c r="BW170" s="99"/>
      <c r="BX170" s="99"/>
      <c r="BY170" s="99"/>
      <c r="BZ170" s="99"/>
      <c r="CA170" s="99"/>
      <c r="CB170" s="99"/>
      <c r="CC170" s="99"/>
      <c r="CD170" s="99"/>
      <c r="CE170" s="99"/>
      <c r="CF170" s="99"/>
    </row>
    <row r="171" spans="1:84" s="16" customFormat="1" ht="18" customHeight="1" x14ac:dyDescent="0.2">
      <c r="A171" s="23"/>
      <c r="B171" s="23"/>
      <c r="C171" s="65"/>
      <c r="D171" s="164"/>
      <c r="E171" s="68" t="s">
        <v>62</v>
      </c>
      <c r="F171" s="24">
        <f>G171+P171</f>
        <v>1334143</v>
      </c>
      <c r="G171" s="27">
        <f>H171+K171+L171+M171+N171+O171</f>
        <v>1334143</v>
      </c>
      <c r="H171" s="28"/>
      <c r="I171" s="49"/>
      <c r="J171" s="28"/>
      <c r="K171" s="49"/>
      <c r="L171" s="28"/>
      <c r="M171" s="49"/>
      <c r="N171" s="28">
        <f>N175+N186</f>
        <v>864000</v>
      </c>
      <c r="O171" s="147">
        <f>O175+O186</f>
        <v>470143</v>
      </c>
      <c r="P171" s="58"/>
      <c r="Q171" s="49"/>
      <c r="R171" s="49"/>
      <c r="S171" s="49"/>
      <c r="T171" s="49"/>
      <c r="U171" s="2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  <c r="AV171" s="99"/>
      <c r="AW171" s="99"/>
      <c r="AX171" s="99"/>
      <c r="AY171" s="99"/>
      <c r="AZ171" s="99"/>
      <c r="BA171" s="99"/>
      <c r="BB171" s="99"/>
      <c r="BC171" s="99"/>
      <c r="BD171" s="99"/>
      <c r="BE171" s="99"/>
      <c r="BF171" s="99"/>
      <c r="BG171" s="99"/>
      <c r="BH171" s="99"/>
      <c r="BI171" s="99"/>
      <c r="BJ171" s="99"/>
      <c r="BK171" s="99"/>
      <c r="BL171" s="99"/>
      <c r="BM171" s="99"/>
      <c r="BN171" s="99"/>
      <c r="BO171" s="99"/>
      <c r="BP171" s="99"/>
      <c r="BQ171" s="99"/>
      <c r="BR171" s="99"/>
      <c r="BS171" s="99"/>
      <c r="BT171" s="99"/>
      <c r="BU171" s="99"/>
      <c r="BV171" s="99"/>
      <c r="BW171" s="99"/>
      <c r="BX171" s="99"/>
      <c r="BY171" s="99"/>
      <c r="BZ171" s="99"/>
      <c r="CA171" s="99"/>
      <c r="CB171" s="99"/>
      <c r="CC171" s="99"/>
      <c r="CD171" s="99"/>
      <c r="CE171" s="99"/>
      <c r="CF171" s="99"/>
    </row>
    <row r="172" spans="1:84" s="16" customFormat="1" ht="18" customHeight="1" x14ac:dyDescent="0.2">
      <c r="A172" s="23"/>
      <c r="B172" s="23"/>
      <c r="C172" s="65"/>
      <c r="D172" s="164"/>
      <c r="E172" s="68" t="s">
        <v>63</v>
      </c>
      <c r="F172" s="24"/>
      <c r="G172" s="27"/>
      <c r="H172" s="28"/>
      <c r="I172" s="49"/>
      <c r="J172" s="28"/>
      <c r="K172" s="49"/>
      <c r="L172" s="28"/>
      <c r="M172" s="49"/>
      <c r="N172" s="28"/>
      <c r="O172" s="147"/>
      <c r="P172" s="58"/>
      <c r="Q172" s="49"/>
      <c r="R172" s="49"/>
      <c r="S172" s="49"/>
      <c r="T172" s="49"/>
      <c r="U172" s="2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  <c r="AV172" s="99"/>
      <c r="AW172" s="99"/>
      <c r="AX172" s="99"/>
      <c r="AY172" s="99"/>
      <c r="AZ172" s="99"/>
      <c r="BA172" s="99"/>
      <c r="BB172" s="99"/>
      <c r="BC172" s="99"/>
      <c r="BD172" s="99"/>
      <c r="BE172" s="99"/>
      <c r="BF172" s="99"/>
      <c r="BG172" s="99"/>
      <c r="BH172" s="99"/>
      <c r="BI172" s="99"/>
      <c r="BJ172" s="99"/>
      <c r="BK172" s="99"/>
      <c r="BL172" s="99"/>
      <c r="BM172" s="99"/>
      <c r="BN172" s="99"/>
      <c r="BO172" s="99"/>
      <c r="BP172" s="99"/>
      <c r="BQ172" s="99"/>
      <c r="BR172" s="99"/>
      <c r="BS172" s="99"/>
      <c r="BT172" s="99"/>
      <c r="BU172" s="99"/>
      <c r="BV172" s="99"/>
      <c r="BW172" s="99"/>
      <c r="BX172" s="99"/>
      <c r="BY172" s="99"/>
      <c r="BZ172" s="99"/>
      <c r="CA172" s="99"/>
      <c r="CB172" s="99"/>
      <c r="CC172" s="99"/>
      <c r="CD172" s="99"/>
      <c r="CE172" s="99"/>
      <c r="CF172" s="99"/>
    </row>
    <row r="173" spans="1:84" s="16" customFormat="1" ht="18" customHeight="1" x14ac:dyDescent="0.2">
      <c r="A173" s="65"/>
      <c r="B173" s="65"/>
      <c r="C173" s="29"/>
      <c r="D173" s="165"/>
      <c r="E173" s="69" t="s">
        <v>64</v>
      </c>
      <c r="F173" s="30">
        <f>F170-F171+F172</f>
        <v>1279158</v>
      </c>
      <c r="G173" s="90">
        <f>G170-G171+G172</f>
        <v>1279158</v>
      </c>
      <c r="H173" s="30"/>
      <c r="I173" s="30"/>
      <c r="J173" s="30"/>
      <c r="K173" s="30"/>
      <c r="L173" s="30"/>
      <c r="M173" s="30"/>
      <c r="N173" s="80">
        <f>N170-N171+N172</f>
        <v>392539</v>
      </c>
      <c r="O173" s="32">
        <f>O170-O171+O172</f>
        <v>886619</v>
      </c>
      <c r="P173" s="31"/>
      <c r="Q173" s="30"/>
      <c r="R173" s="30"/>
      <c r="S173" s="80"/>
      <c r="T173" s="80"/>
      <c r="U173" s="1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  <c r="AV173" s="99"/>
      <c r="AW173" s="99"/>
      <c r="AX173" s="99"/>
      <c r="AY173" s="99"/>
      <c r="AZ173" s="99"/>
      <c r="BA173" s="99"/>
      <c r="BB173" s="99"/>
      <c r="BC173" s="99"/>
      <c r="BD173" s="99"/>
      <c r="BE173" s="99"/>
      <c r="BF173" s="99"/>
      <c r="BG173" s="99"/>
      <c r="BH173" s="99"/>
      <c r="BI173" s="99"/>
      <c r="BJ173" s="99"/>
      <c r="BK173" s="99"/>
      <c r="BL173" s="99"/>
      <c r="BM173" s="99"/>
      <c r="BN173" s="99"/>
      <c r="BO173" s="99"/>
      <c r="BP173" s="99"/>
      <c r="BQ173" s="99"/>
      <c r="BR173" s="99"/>
      <c r="BS173" s="99"/>
      <c r="BT173" s="99"/>
      <c r="BU173" s="99"/>
      <c r="BV173" s="99"/>
      <c r="BW173" s="99"/>
      <c r="BX173" s="99"/>
      <c r="BY173" s="99"/>
      <c r="BZ173" s="99"/>
      <c r="CA173" s="99"/>
      <c r="CB173" s="99"/>
      <c r="CC173" s="99"/>
      <c r="CD173" s="99"/>
      <c r="CE173" s="99"/>
      <c r="CF173" s="99"/>
    </row>
    <row r="174" spans="1:84" s="2" customFormat="1" ht="37.5" customHeight="1" x14ac:dyDescent="0.2">
      <c r="A174" s="36"/>
      <c r="B174" s="45">
        <v>75702</v>
      </c>
      <c r="C174" s="46"/>
      <c r="D174" s="166" t="s">
        <v>89</v>
      </c>
      <c r="E174" s="70" t="s">
        <v>61</v>
      </c>
      <c r="F174" s="33">
        <f>G174+P174</f>
        <v>1356762</v>
      </c>
      <c r="G174" s="34">
        <f>H174+K174+L174+M174+O174</f>
        <v>1356762</v>
      </c>
      <c r="H174" s="39"/>
      <c r="I174" s="50"/>
      <c r="J174" s="35"/>
      <c r="K174" s="50"/>
      <c r="L174" s="50"/>
      <c r="M174" s="50"/>
      <c r="N174" s="50"/>
      <c r="O174" s="145">
        <v>1356762</v>
      </c>
      <c r="P174" s="54"/>
      <c r="Q174" s="50"/>
      <c r="R174" s="50"/>
      <c r="S174" s="50"/>
      <c r="T174" s="50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99"/>
      <c r="BA174" s="99"/>
      <c r="BB174" s="99"/>
      <c r="BC174" s="99"/>
      <c r="BD174" s="99"/>
      <c r="BE174" s="99"/>
      <c r="BF174" s="99"/>
      <c r="BG174" s="99"/>
      <c r="BH174" s="99"/>
      <c r="BI174" s="99"/>
      <c r="BJ174" s="99"/>
      <c r="BK174" s="99"/>
      <c r="BL174" s="99"/>
      <c r="BM174" s="99"/>
      <c r="BN174" s="99"/>
      <c r="BO174" s="99"/>
      <c r="BP174" s="99"/>
      <c r="BQ174" s="99"/>
      <c r="BR174" s="99"/>
      <c r="BS174" s="99"/>
      <c r="BT174" s="99"/>
      <c r="BU174" s="99"/>
      <c r="BV174" s="99"/>
      <c r="BW174" s="99"/>
      <c r="BX174" s="99"/>
      <c r="BY174" s="99"/>
      <c r="BZ174" s="99"/>
      <c r="CA174" s="99"/>
      <c r="CB174" s="99"/>
      <c r="CC174" s="99"/>
      <c r="CD174" s="99"/>
      <c r="CE174" s="99"/>
      <c r="CF174" s="99"/>
    </row>
    <row r="175" spans="1:84" s="2" customFormat="1" ht="38.1" customHeight="1" x14ac:dyDescent="0.2">
      <c r="A175" s="36"/>
      <c r="B175" s="36"/>
      <c r="C175" s="44"/>
      <c r="D175" s="158"/>
      <c r="E175" s="70" t="s">
        <v>62</v>
      </c>
      <c r="F175" s="37">
        <f>G175+P175</f>
        <v>470143</v>
      </c>
      <c r="G175" s="38">
        <f>H175+K175+L175+M175+O175</f>
        <v>470143</v>
      </c>
      <c r="H175" s="39"/>
      <c r="I175" s="119"/>
      <c r="J175" s="39"/>
      <c r="K175" s="119"/>
      <c r="L175" s="119"/>
      <c r="M175" s="119"/>
      <c r="N175" s="119"/>
      <c r="O175" s="51">
        <f>O179</f>
        <v>470143</v>
      </c>
      <c r="P175" s="52"/>
      <c r="Q175" s="119"/>
      <c r="R175" s="119"/>
      <c r="S175" s="119"/>
      <c r="T175" s="11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A175" s="99"/>
      <c r="BB175" s="99"/>
      <c r="BC175" s="99"/>
      <c r="BD175" s="99"/>
      <c r="BE175" s="99"/>
      <c r="BF175" s="99"/>
      <c r="BG175" s="99"/>
      <c r="BH175" s="99"/>
      <c r="BI175" s="99"/>
      <c r="BJ175" s="99"/>
      <c r="BK175" s="99"/>
      <c r="BL175" s="99"/>
      <c r="BM175" s="99"/>
      <c r="BN175" s="99"/>
      <c r="BO175" s="99"/>
      <c r="BP175" s="99"/>
      <c r="BQ175" s="99"/>
      <c r="BR175" s="99"/>
      <c r="BS175" s="99"/>
      <c r="BT175" s="99"/>
      <c r="BU175" s="99"/>
      <c r="BV175" s="99"/>
      <c r="BW175" s="99"/>
      <c r="BX175" s="99"/>
      <c r="BY175" s="99"/>
      <c r="BZ175" s="99"/>
      <c r="CA175" s="99"/>
      <c r="CB175" s="99"/>
      <c r="CC175" s="99"/>
      <c r="CD175" s="99"/>
      <c r="CE175" s="99"/>
      <c r="CF175" s="99"/>
    </row>
    <row r="176" spans="1:84" s="2" customFormat="1" ht="38.1" customHeight="1" x14ac:dyDescent="0.2">
      <c r="A176" s="36"/>
      <c r="B176" s="36"/>
      <c r="C176" s="44"/>
      <c r="D176" s="158"/>
      <c r="E176" s="70" t="s">
        <v>63</v>
      </c>
      <c r="F176" s="37"/>
      <c r="G176" s="38"/>
      <c r="H176" s="39"/>
      <c r="I176" s="119"/>
      <c r="J176" s="39"/>
      <c r="K176" s="119"/>
      <c r="L176" s="119"/>
      <c r="M176" s="119"/>
      <c r="N176" s="119"/>
      <c r="O176" s="51"/>
      <c r="P176" s="52"/>
      <c r="Q176" s="119"/>
      <c r="R176" s="119"/>
      <c r="S176" s="119"/>
      <c r="T176" s="11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  <c r="AV176" s="99"/>
      <c r="AW176" s="99"/>
      <c r="AX176" s="99"/>
      <c r="AY176" s="99"/>
      <c r="AZ176" s="99"/>
      <c r="BA176" s="99"/>
      <c r="BB176" s="99"/>
      <c r="BC176" s="99"/>
      <c r="BD176" s="99"/>
      <c r="BE176" s="99"/>
      <c r="BF176" s="99"/>
      <c r="BG176" s="99"/>
      <c r="BH176" s="99"/>
      <c r="BI176" s="99"/>
      <c r="BJ176" s="99"/>
      <c r="BK176" s="99"/>
      <c r="BL176" s="99"/>
      <c r="BM176" s="99"/>
      <c r="BN176" s="99"/>
      <c r="BO176" s="99"/>
      <c r="BP176" s="99"/>
      <c r="BQ176" s="99"/>
      <c r="BR176" s="99"/>
      <c r="BS176" s="99"/>
      <c r="BT176" s="99"/>
      <c r="BU176" s="99"/>
      <c r="BV176" s="99"/>
      <c r="BW176" s="99"/>
      <c r="BX176" s="99"/>
      <c r="BY176" s="99"/>
      <c r="BZ176" s="99"/>
      <c r="CA176" s="99"/>
      <c r="CB176" s="99"/>
      <c r="CC176" s="99"/>
      <c r="CD176" s="99"/>
      <c r="CE176" s="99"/>
      <c r="CF176" s="99"/>
    </row>
    <row r="177" spans="1:84" s="16" customFormat="1" ht="38.1" customHeight="1" x14ac:dyDescent="0.2">
      <c r="A177" s="66"/>
      <c r="B177" s="66"/>
      <c r="C177" s="40"/>
      <c r="D177" s="159"/>
      <c r="E177" s="71" t="s">
        <v>64</v>
      </c>
      <c r="F177" s="41">
        <f>F174-F175+F176</f>
        <v>886619</v>
      </c>
      <c r="G177" s="42">
        <f>G174-G175+G176</f>
        <v>886619</v>
      </c>
      <c r="H177" s="41"/>
      <c r="I177" s="41"/>
      <c r="J177" s="41"/>
      <c r="K177" s="41"/>
      <c r="L177" s="41"/>
      <c r="M177" s="41"/>
      <c r="N177" s="41"/>
      <c r="O177" s="43">
        <f>O174-O175+O176</f>
        <v>886619</v>
      </c>
      <c r="P177" s="42"/>
      <c r="Q177" s="41"/>
      <c r="R177" s="41"/>
      <c r="S177" s="55"/>
      <c r="T177" s="55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/>
      <c r="AV177" s="99"/>
      <c r="AW177" s="99"/>
      <c r="AX177" s="99"/>
      <c r="AY177" s="99"/>
      <c r="AZ177" s="99"/>
      <c r="BA177" s="99"/>
      <c r="BB177" s="99"/>
      <c r="BC177" s="99"/>
      <c r="BD177" s="99"/>
      <c r="BE177" s="99"/>
      <c r="BF177" s="99"/>
      <c r="BG177" s="99"/>
      <c r="BH177" s="99"/>
      <c r="BI177" s="99"/>
      <c r="BJ177" s="99"/>
      <c r="BK177" s="99"/>
      <c r="BL177" s="99"/>
      <c r="BM177" s="99"/>
      <c r="BN177" s="99"/>
      <c r="BO177" s="99"/>
      <c r="BP177" s="99"/>
      <c r="BQ177" s="99"/>
      <c r="BR177" s="99"/>
      <c r="BS177" s="99"/>
      <c r="BT177" s="99"/>
      <c r="BU177" s="99"/>
      <c r="BV177" s="99"/>
      <c r="BW177" s="99"/>
      <c r="BX177" s="99"/>
      <c r="BY177" s="99"/>
      <c r="BZ177" s="99"/>
      <c r="CA177" s="99"/>
      <c r="CB177" s="99"/>
      <c r="CC177" s="99"/>
      <c r="CD177" s="99"/>
      <c r="CE177" s="99"/>
      <c r="CF177" s="99"/>
    </row>
    <row r="178" spans="1:84" s="1" customFormat="1" ht="30.75" customHeight="1" x14ac:dyDescent="0.2">
      <c r="A178" s="44"/>
      <c r="B178" s="44"/>
      <c r="C178" s="44">
        <v>8110</v>
      </c>
      <c r="D178" s="160" t="s">
        <v>43</v>
      </c>
      <c r="E178" s="70" t="s">
        <v>61</v>
      </c>
      <c r="F178" s="37">
        <f>G178+P178</f>
        <v>1356362</v>
      </c>
      <c r="G178" s="38">
        <f>H178+K178+L178+M178+O178</f>
        <v>1356362</v>
      </c>
      <c r="H178" s="39"/>
      <c r="I178" s="39"/>
      <c r="J178" s="39"/>
      <c r="K178" s="39"/>
      <c r="L178" s="39"/>
      <c r="M178" s="39"/>
      <c r="N178" s="39"/>
      <c r="O178" s="51">
        <v>1356362</v>
      </c>
      <c r="P178" s="52"/>
      <c r="Q178" s="39"/>
      <c r="R178" s="39"/>
      <c r="S178" s="39"/>
      <c r="T178" s="39"/>
      <c r="U178" s="5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  <c r="AV178" s="99"/>
      <c r="AW178" s="99"/>
      <c r="AX178" s="99"/>
      <c r="AY178" s="99"/>
      <c r="AZ178" s="99"/>
      <c r="BA178" s="99"/>
      <c r="BB178" s="99"/>
      <c r="BC178" s="99"/>
      <c r="BD178" s="99"/>
      <c r="BE178" s="99"/>
      <c r="BF178" s="99"/>
      <c r="BG178" s="99"/>
      <c r="BH178" s="99"/>
      <c r="BI178" s="99"/>
      <c r="BJ178" s="99"/>
      <c r="BK178" s="99"/>
      <c r="BL178" s="99"/>
      <c r="BM178" s="99"/>
      <c r="BN178" s="99"/>
      <c r="BO178" s="99"/>
      <c r="BP178" s="99"/>
      <c r="BQ178" s="99"/>
      <c r="BR178" s="99"/>
      <c r="BS178" s="99"/>
      <c r="BT178" s="99"/>
      <c r="BU178" s="99"/>
      <c r="BV178" s="99"/>
      <c r="BW178" s="99"/>
      <c r="BX178" s="99"/>
      <c r="BY178" s="99"/>
      <c r="BZ178" s="99"/>
      <c r="CA178" s="99"/>
      <c r="CB178" s="99"/>
      <c r="CC178" s="99"/>
      <c r="CD178" s="99"/>
      <c r="CE178" s="99"/>
      <c r="CF178" s="99"/>
    </row>
    <row r="179" spans="1:84" s="9" customFormat="1" ht="30.75" customHeight="1" x14ac:dyDescent="0.2">
      <c r="A179" s="36"/>
      <c r="B179" s="36"/>
      <c r="C179" s="44"/>
      <c r="D179" s="161"/>
      <c r="E179" s="70" t="s">
        <v>62</v>
      </c>
      <c r="F179" s="37">
        <f>G179+P179</f>
        <v>470143</v>
      </c>
      <c r="G179" s="38">
        <f>H179+K179+L179+M179+O179</f>
        <v>470143</v>
      </c>
      <c r="H179" s="39"/>
      <c r="I179" s="39"/>
      <c r="J179" s="39"/>
      <c r="K179" s="39"/>
      <c r="L179" s="39"/>
      <c r="M179" s="39"/>
      <c r="N179" s="39"/>
      <c r="O179" s="51">
        <v>470143</v>
      </c>
      <c r="P179" s="38"/>
      <c r="Q179" s="39"/>
      <c r="R179" s="39"/>
      <c r="S179" s="39"/>
      <c r="T179" s="3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/>
      <c r="AV179" s="99"/>
      <c r="AW179" s="99"/>
      <c r="AX179" s="99"/>
      <c r="AY179" s="99"/>
      <c r="AZ179" s="99"/>
      <c r="BA179" s="99"/>
      <c r="BB179" s="99"/>
      <c r="BC179" s="99"/>
      <c r="BD179" s="99"/>
      <c r="BE179" s="99"/>
      <c r="BF179" s="99"/>
      <c r="BG179" s="99"/>
      <c r="BH179" s="99"/>
      <c r="BI179" s="99"/>
      <c r="BJ179" s="99"/>
      <c r="BK179" s="99"/>
      <c r="BL179" s="99"/>
      <c r="BM179" s="99"/>
      <c r="BN179" s="99"/>
      <c r="BO179" s="99"/>
      <c r="BP179" s="99"/>
      <c r="BQ179" s="99"/>
      <c r="BR179" s="99"/>
      <c r="BS179" s="99"/>
      <c r="BT179" s="99"/>
      <c r="BU179" s="99"/>
      <c r="BV179" s="99"/>
      <c r="BW179" s="99"/>
      <c r="BX179" s="99"/>
      <c r="BY179" s="99"/>
      <c r="BZ179" s="99"/>
      <c r="CA179" s="99"/>
      <c r="CB179" s="99"/>
      <c r="CC179" s="99"/>
      <c r="CD179" s="99"/>
      <c r="CE179" s="99"/>
      <c r="CF179" s="99"/>
    </row>
    <row r="180" spans="1:84" s="9" customFormat="1" ht="30.75" customHeight="1" x14ac:dyDescent="0.2">
      <c r="A180" s="36"/>
      <c r="B180" s="36"/>
      <c r="C180" s="44"/>
      <c r="D180" s="161"/>
      <c r="E180" s="70" t="s">
        <v>63</v>
      </c>
      <c r="F180" s="37"/>
      <c r="G180" s="38"/>
      <c r="H180" s="39"/>
      <c r="I180" s="39"/>
      <c r="J180" s="39"/>
      <c r="K180" s="39"/>
      <c r="L180" s="39"/>
      <c r="M180" s="39"/>
      <c r="N180" s="39"/>
      <c r="O180" s="51"/>
      <c r="P180" s="38"/>
      <c r="Q180" s="39"/>
      <c r="R180" s="39"/>
      <c r="S180" s="39"/>
      <c r="T180" s="3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  <c r="AV180" s="99"/>
      <c r="AW180" s="99"/>
      <c r="AX180" s="99"/>
      <c r="AY180" s="99"/>
      <c r="AZ180" s="99"/>
      <c r="BA180" s="99"/>
      <c r="BB180" s="99"/>
      <c r="BC180" s="99"/>
      <c r="BD180" s="99"/>
      <c r="BE180" s="99"/>
      <c r="BF180" s="99"/>
      <c r="BG180" s="99"/>
      <c r="BH180" s="99"/>
      <c r="BI180" s="99"/>
      <c r="BJ180" s="99"/>
      <c r="BK180" s="99"/>
      <c r="BL180" s="99"/>
      <c r="BM180" s="99"/>
      <c r="BN180" s="99"/>
      <c r="BO180" s="99"/>
      <c r="BP180" s="99"/>
      <c r="BQ180" s="99"/>
      <c r="BR180" s="99"/>
      <c r="BS180" s="99"/>
      <c r="BT180" s="99"/>
      <c r="BU180" s="99"/>
      <c r="BV180" s="99"/>
      <c r="BW180" s="99"/>
      <c r="BX180" s="99"/>
      <c r="BY180" s="99"/>
      <c r="BZ180" s="99"/>
      <c r="CA180" s="99"/>
      <c r="CB180" s="99"/>
      <c r="CC180" s="99"/>
      <c r="CD180" s="99"/>
      <c r="CE180" s="99"/>
      <c r="CF180" s="99"/>
    </row>
    <row r="181" spans="1:84" s="16" customFormat="1" ht="30.75" customHeight="1" x14ac:dyDescent="0.2">
      <c r="A181" s="66"/>
      <c r="B181" s="66"/>
      <c r="C181" s="40"/>
      <c r="D181" s="162"/>
      <c r="E181" s="71" t="s">
        <v>64</v>
      </c>
      <c r="F181" s="41">
        <f>F178-F179+F180</f>
        <v>886219</v>
      </c>
      <c r="G181" s="42">
        <f>G178-G179+G180</f>
        <v>886219</v>
      </c>
      <c r="H181" s="41"/>
      <c r="I181" s="41"/>
      <c r="J181" s="41"/>
      <c r="K181" s="41"/>
      <c r="L181" s="41"/>
      <c r="M181" s="41"/>
      <c r="N181" s="41"/>
      <c r="O181" s="43">
        <f>O178-O179+O180</f>
        <v>886219</v>
      </c>
      <c r="P181" s="42"/>
      <c r="Q181" s="41"/>
      <c r="R181" s="41"/>
      <c r="S181" s="55"/>
      <c r="T181" s="55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  <c r="AP181" s="99"/>
      <c r="AQ181" s="99"/>
      <c r="AR181" s="99"/>
      <c r="AS181" s="99"/>
      <c r="AT181" s="99"/>
      <c r="AU181" s="99"/>
      <c r="AV181" s="99"/>
      <c r="AW181" s="99"/>
      <c r="AX181" s="99"/>
      <c r="AY181" s="99"/>
      <c r="AZ181" s="99"/>
      <c r="BA181" s="99"/>
      <c r="BB181" s="99"/>
      <c r="BC181" s="99"/>
      <c r="BD181" s="99"/>
      <c r="BE181" s="99"/>
      <c r="BF181" s="99"/>
      <c r="BG181" s="99"/>
      <c r="BH181" s="99"/>
      <c r="BI181" s="99"/>
      <c r="BJ181" s="99"/>
      <c r="BK181" s="99"/>
      <c r="BL181" s="99"/>
      <c r="BM181" s="99"/>
      <c r="BN181" s="99"/>
      <c r="BO181" s="99"/>
      <c r="BP181" s="99"/>
      <c r="BQ181" s="99"/>
      <c r="BR181" s="99"/>
      <c r="BS181" s="99"/>
      <c r="BT181" s="99"/>
      <c r="BU181" s="99"/>
      <c r="BV181" s="99"/>
      <c r="BW181" s="99"/>
      <c r="BX181" s="99"/>
      <c r="BY181" s="99"/>
      <c r="BZ181" s="99"/>
      <c r="CA181" s="99"/>
      <c r="CB181" s="99"/>
      <c r="CC181" s="99"/>
      <c r="CD181" s="99"/>
      <c r="CE181" s="99"/>
      <c r="CF181" s="99"/>
    </row>
    <row r="182" spans="1:84" s="118" customFormat="1" ht="18" customHeight="1" x14ac:dyDescent="0.2">
      <c r="A182" s="89"/>
      <c r="B182" s="89"/>
      <c r="C182" s="167" t="s">
        <v>66</v>
      </c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9"/>
    </row>
    <row r="183" spans="1:84" s="118" customFormat="1" ht="18" customHeight="1" x14ac:dyDescent="0.2">
      <c r="A183" s="89"/>
      <c r="B183" s="36"/>
      <c r="C183" s="155" t="s">
        <v>93</v>
      </c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7"/>
    </row>
    <row r="184" spans="1:84" s="118" customFormat="1" ht="18" customHeight="1" x14ac:dyDescent="0.2">
      <c r="A184" s="89"/>
      <c r="B184" s="36"/>
      <c r="C184" s="152" t="s">
        <v>217</v>
      </c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4"/>
    </row>
    <row r="185" spans="1:84" s="2" customFormat="1" ht="28.5" customHeight="1" x14ac:dyDescent="0.2">
      <c r="A185" s="36"/>
      <c r="B185" s="45">
        <v>75704</v>
      </c>
      <c r="C185" s="46"/>
      <c r="D185" s="215" t="s">
        <v>85</v>
      </c>
      <c r="E185" s="70" t="s">
        <v>61</v>
      </c>
      <c r="F185" s="33">
        <f>G185+P185</f>
        <v>1256539</v>
      </c>
      <c r="G185" s="34">
        <f>H185+K185+L185+M185+N185+O185</f>
        <v>1256539</v>
      </c>
      <c r="H185" s="39"/>
      <c r="I185" s="50"/>
      <c r="J185" s="35"/>
      <c r="K185" s="50"/>
      <c r="L185" s="50"/>
      <c r="M185" s="50"/>
      <c r="N185" s="33">
        <f>N189</f>
        <v>1256539</v>
      </c>
      <c r="O185" s="145"/>
      <c r="P185" s="54"/>
      <c r="Q185" s="50"/>
      <c r="R185" s="50"/>
      <c r="S185" s="50"/>
      <c r="T185" s="50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  <c r="AV185" s="99"/>
      <c r="AW185" s="99"/>
      <c r="AX185" s="99"/>
      <c r="AY185" s="99"/>
      <c r="AZ185" s="99"/>
      <c r="BA185" s="99"/>
      <c r="BB185" s="99"/>
      <c r="BC185" s="99"/>
      <c r="BD185" s="99"/>
      <c r="BE185" s="99"/>
      <c r="BF185" s="99"/>
      <c r="BG185" s="99"/>
      <c r="BH185" s="99"/>
      <c r="BI185" s="99"/>
      <c r="BJ185" s="99"/>
      <c r="BK185" s="99"/>
      <c r="BL185" s="99"/>
      <c r="BM185" s="99"/>
      <c r="BN185" s="99"/>
      <c r="BO185" s="99"/>
      <c r="BP185" s="99"/>
      <c r="BQ185" s="99"/>
      <c r="BR185" s="99"/>
      <c r="BS185" s="99"/>
      <c r="BT185" s="99"/>
      <c r="BU185" s="99"/>
      <c r="BV185" s="99"/>
      <c r="BW185" s="99"/>
      <c r="BX185" s="99"/>
      <c r="BY185" s="99"/>
      <c r="BZ185" s="99"/>
      <c r="CA185" s="99"/>
      <c r="CB185" s="99"/>
      <c r="CC185" s="99"/>
      <c r="CD185" s="99"/>
      <c r="CE185" s="99"/>
      <c r="CF185" s="99"/>
    </row>
    <row r="186" spans="1:84" s="2" customFormat="1" ht="21.75" customHeight="1" x14ac:dyDescent="0.2">
      <c r="A186" s="36"/>
      <c r="B186" s="36"/>
      <c r="C186" s="44"/>
      <c r="D186" s="216"/>
      <c r="E186" s="70" t="s">
        <v>62</v>
      </c>
      <c r="F186" s="37">
        <f>G186+P186</f>
        <v>864000</v>
      </c>
      <c r="G186" s="38">
        <f>H186+K186+L186+M186+N186+O186</f>
        <v>864000</v>
      </c>
      <c r="H186" s="39"/>
      <c r="I186" s="119"/>
      <c r="J186" s="39"/>
      <c r="K186" s="119"/>
      <c r="L186" s="119"/>
      <c r="M186" s="119"/>
      <c r="N186" s="37">
        <f>N190</f>
        <v>864000</v>
      </c>
      <c r="O186" s="51"/>
      <c r="P186" s="52"/>
      <c r="Q186" s="119"/>
      <c r="R186" s="119"/>
      <c r="S186" s="119"/>
      <c r="T186" s="11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/>
      <c r="AV186" s="99"/>
      <c r="AW186" s="99"/>
      <c r="AX186" s="99"/>
      <c r="AY186" s="99"/>
      <c r="AZ186" s="99"/>
      <c r="BA186" s="99"/>
      <c r="BB186" s="99"/>
      <c r="BC186" s="99"/>
      <c r="BD186" s="99"/>
      <c r="BE186" s="99"/>
      <c r="BF186" s="99"/>
      <c r="BG186" s="99"/>
      <c r="BH186" s="99"/>
      <c r="BI186" s="99"/>
      <c r="BJ186" s="99"/>
      <c r="BK186" s="99"/>
      <c r="BL186" s="99"/>
      <c r="BM186" s="99"/>
      <c r="BN186" s="99"/>
      <c r="BO186" s="99"/>
      <c r="BP186" s="99"/>
      <c r="BQ186" s="99"/>
      <c r="BR186" s="99"/>
      <c r="BS186" s="99"/>
      <c r="BT186" s="99"/>
      <c r="BU186" s="99"/>
      <c r="BV186" s="99"/>
      <c r="BW186" s="99"/>
      <c r="BX186" s="99"/>
      <c r="BY186" s="99"/>
      <c r="BZ186" s="99"/>
      <c r="CA186" s="99"/>
      <c r="CB186" s="99"/>
      <c r="CC186" s="99"/>
      <c r="CD186" s="99"/>
      <c r="CE186" s="99"/>
      <c r="CF186" s="99"/>
    </row>
    <row r="187" spans="1:84" s="2" customFormat="1" ht="19.5" customHeight="1" x14ac:dyDescent="0.2">
      <c r="A187" s="36"/>
      <c r="B187" s="36"/>
      <c r="C187" s="44"/>
      <c r="D187" s="216"/>
      <c r="E187" s="70" t="s">
        <v>63</v>
      </c>
      <c r="F187" s="37"/>
      <c r="G187" s="38"/>
      <c r="H187" s="39"/>
      <c r="I187" s="119"/>
      <c r="J187" s="39"/>
      <c r="K187" s="119"/>
      <c r="L187" s="119"/>
      <c r="M187" s="119"/>
      <c r="N187" s="37"/>
      <c r="O187" s="51"/>
      <c r="P187" s="52"/>
      <c r="Q187" s="119"/>
      <c r="R187" s="119"/>
      <c r="S187" s="119"/>
      <c r="T187" s="11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99"/>
      <c r="BA187" s="99"/>
      <c r="BB187" s="99"/>
      <c r="BC187" s="99"/>
      <c r="BD187" s="99"/>
      <c r="BE187" s="99"/>
      <c r="BF187" s="99"/>
      <c r="BG187" s="99"/>
      <c r="BH187" s="99"/>
      <c r="BI187" s="99"/>
      <c r="BJ187" s="99"/>
      <c r="BK187" s="99"/>
      <c r="BL187" s="99"/>
      <c r="BM187" s="99"/>
      <c r="BN187" s="99"/>
      <c r="BO187" s="99"/>
      <c r="BP187" s="99"/>
      <c r="BQ187" s="99"/>
      <c r="BR187" s="99"/>
      <c r="BS187" s="99"/>
      <c r="BT187" s="99"/>
      <c r="BU187" s="99"/>
      <c r="BV187" s="99"/>
      <c r="BW187" s="99"/>
      <c r="BX187" s="99"/>
      <c r="BY187" s="99"/>
      <c r="BZ187" s="99"/>
      <c r="CA187" s="99"/>
      <c r="CB187" s="99"/>
      <c r="CC187" s="99"/>
      <c r="CD187" s="99"/>
      <c r="CE187" s="99"/>
      <c r="CF187" s="99"/>
    </row>
    <row r="188" spans="1:84" s="16" customFormat="1" ht="20.25" customHeight="1" x14ac:dyDescent="0.2">
      <c r="A188" s="66"/>
      <c r="B188" s="66"/>
      <c r="C188" s="40"/>
      <c r="D188" s="217"/>
      <c r="E188" s="71" t="s">
        <v>64</v>
      </c>
      <c r="F188" s="41">
        <f>F185-F186+F187</f>
        <v>392539</v>
      </c>
      <c r="G188" s="42">
        <f>G185-G186+G187</f>
        <v>392539</v>
      </c>
      <c r="H188" s="41"/>
      <c r="I188" s="41"/>
      <c r="J188" s="41"/>
      <c r="K188" s="41"/>
      <c r="L188" s="41"/>
      <c r="M188" s="41"/>
      <c r="N188" s="41">
        <f>N185-N186+N187</f>
        <v>392539</v>
      </c>
      <c r="O188" s="43"/>
      <c r="P188" s="42"/>
      <c r="Q188" s="41"/>
      <c r="R188" s="41"/>
      <c r="S188" s="55"/>
      <c r="T188" s="55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99"/>
      <c r="BA188" s="99"/>
      <c r="BB188" s="99"/>
      <c r="BC188" s="99"/>
      <c r="BD188" s="99"/>
      <c r="BE188" s="99"/>
      <c r="BF188" s="99"/>
      <c r="BG188" s="99"/>
      <c r="BH188" s="99"/>
      <c r="BI188" s="99"/>
      <c r="BJ188" s="99"/>
      <c r="BK188" s="99"/>
      <c r="BL188" s="99"/>
      <c r="BM188" s="99"/>
      <c r="BN188" s="99"/>
      <c r="BO188" s="99"/>
      <c r="BP188" s="99"/>
      <c r="BQ188" s="99"/>
      <c r="BR188" s="99"/>
      <c r="BS188" s="99"/>
      <c r="BT188" s="99"/>
      <c r="BU188" s="99"/>
      <c r="BV188" s="99"/>
      <c r="BW188" s="99"/>
      <c r="BX188" s="99"/>
      <c r="BY188" s="99"/>
      <c r="BZ188" s="99"/>
      <c r="CA188" s="99"/>
      <c r="CB188" s="99"/>
      <c r="CC188" s="99"/>
      <c r="CD188" s="99"/>
      <c r="CE188" s="99"/>
      <c r="CF188" s="99"/>
    </row>
    <row r="189" spans="1:84" s="1" customFormat="1" ht="17.100000000000001" customHeight="1" x14ac:dyDescent="0.2">
      <c r="A189" s="44"/>
      <c r="B189" s="44"/>
      <c r="C189" s="44">
        <v>8030</v>
      </c>
      <c r="D189" s="205" t="s">
        <v>86</v>
      </c>
      <c r="E189" s="70" t="s">
        <v>61</v>
      </c>
      <c r="F189" s="37">
        <f>G189+P189</f>
        <v>1256539</v>
      </c>
      <c r="G189" s="38">
        <f>H189+K189+L189+M189+N189+O189</f>
        <v>1256539</v>
      </c>
      <c r="H189" s="39"/>
      <c r="I189" s="39"/>
      <c r="J189" s="39"/>
      <c r="K189" s="39"/>
      <c r="L189" s="39"/>
      <c r="M189" s="39"/>
      <c r="N189" s="37">
        <v>1256539</v>
      </c>
      <c r="O189" s="51"/>
      <c r="P189" s="52"/>
      <c r="Q189" s="39"/>
      <c r="R189" s="39"/>
      <c r="S189" s="39"/>
      <c r="T189" s="39"/>
      <c r="U189" s="5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  <c r="AV189" s="99"/>
      <c r="AW189" s="99"/>
      <c r="AX189" s="99"/>
      <c r="AY189" s="99"/>
      <c r="AZ189" s="99"/>
      <c r="BA189" s="99"/>
      <c r="BB189" s="99"/>
      <c r="BC189" s="99"/>
      <c r="BD189" s="99"/>
      <c r="BE189" s="99"/>
      <c r="BF189" s="99"/>
      <c r="BG189" s="99"/>
      <c r="BH189" s="99"/>
      <c r="BI189" s="99"/>
      <c r="BJ189" s="99"/>
      <c r="BK189" s="99"/>
      <c r="BL189" s="99"/>
      <c r="BM189" s="99"/>
      <c r="BN189" s="99"/>
      <c r="BO189" s="99"/>
      <c r="BP189" s="99"/>
      <c r="BQ189" s="99"/>
      <c r="BR189" s="99"/>
      <c r="BS189" s="99"/>
      <c r="BT189" s="99"/>
      <c r="BU189" s="99"/>
      <c r="BV189" s="99"/>
      <c r="BW189" s="99"/>
      <c r="BX189" s="99"/>
      <c r="BY189" s="99"/>
      <c r="BZ189" s="99"/>
      <c r="CA189" s="99"/>
      <c r="CB189" s="99"/>
      <c r="CC189" s="99"/>
      <c r="CD189" s="99"/>
      <c r="CE189" s="99"/>
      <c r="CF189" s="99"/>
    </row>
    <row r="190" spans="1:84" s="9" customFormat="1" ht="17.100000000000001" customHeight="1" x14ac:dyDescent="0.2">
      <c r="A190" s="36"/>
      <c r="B190" s="36"/>
      <c r="C190" s="44"/>
      <c r="D190" s="206"/>
      <c r="E190" s="70" t="s">
        <v>62</v>
      </c>
      <c r="F190" s="37">
        <f>G190+P190</f>
        <v>864000</v>
      </c>
      <c r="G190" s="38">
        <f>H190+K190+L190+M190+N190+O190</f>
        <v>864000</v>
      </c>
      <c r="H190" s="39"/>
      <c r="I190" s="39"/>
      <c r="J190" s="39"/>
      <c r="K190" s="39"/>
      <c r="L190" s="39"/>
      <c r="M190" s="39"/>
      <c r="N190" s="37">
        <v>864000</v>
      </c>
      <c r="O190" s="51"/>
      <c r="P190" s="38"/>
      <c r="Q190" s="39"/>
      <c r="R190" s="39"/>
      <c r="S190" s="39"/>
      <c r="T190" s="3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/>
      <c r="AU190" s="99"/>
      <c r="AV190" s="99"/>
      <c r="AW190" s="99"/>
      <c r="AX190" s="99"/>
      <c r="AY190" s="99"/>
      <c r="AZ190" s="99"/>
      <c r="BA190" s="99"/>
      <c r="BB190" s="99"/>
      <c r="BC190" s="99"/>
      <c r="BD190" s="99"/>
      <c r="BE190" s="99"/>
      <c r="BF190" s="99"/>
      <c r="BG190" s="99"/>
      <c r="BH190" s="99"/>
      <c r="BI190" s="99"/>
      <c r="BJ190" s="99"/>
      <c r="BK190" s="99"/>
      <c r="BL190" s="99"/>
      <c r="BM190" s="99"/>
      <c r="BN190" s="99"/>
      <c r="BO190" s="99"/>
      <c r="BP190" s="99"/>
      <c r="BQ190" s="99"/>
      <c r="BR190" s="99"/>
      <c r="BS190" s="99"/>
      <c r="BT190" s="99"/>
      <c r="BU190" s="99"/>
      <c r="BV190" s="99"/>
      <c r="BW190" s="99"/>
      <c r="BX190" s="99"/>
      <c r="BY190" s="99"/>
      <c r="BZ190" s="99"/>
      <c r="CA190" s="99"/>
      <c r="CB190" s="99"/>
      <c r="CC190" s="99"/>
      <c r="CD190" s="99"/>
      <c r="CE190" s="99"/>
      <c r="CF190" s="99"/>
    </row>
    <row r="191" spans="1:84" s="9" customFormat="1" ht="17.100000000000001" customHeight="1" x14ac:dyDescent="0.2">
      <c r="A191" s="36"/>
      <c r="B191" s="36"/>
      <c r="C191" s="44"/>
      <c r="D191" s="206"/>
      <c r="E191" s="70" t="s">
        <v>63</v>
      </c>
      <c r="F191" s="37"/>
      <c r="G191" s="38"/>
      <c r="H191" s="39"/>
      <c r="I191" s="39"/>
      <c r="J191" s="39"/>
      <c r="K191" s="39"/>
      <c r="L191" s="39"/>
      <c r="M191" s="39"/>
      <c r="N191" s="37"/>
      <c r="O191" s="51"/>
      <c r="P191" s="38"/>
      <c r="Q191" s="39"/>
      <c r="R191" s="39"/>
      <c r="S191" s="39"/>
      <c r="T191" s="3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  <c r="AV191" s="99"/>
      <c r="AW191" s="99"/>
      <c r="AX191" s="99"/>
      <c r="AY191" s="99"/>
      <c r="AZ191" s="99"/>
      <c r="BA191" s="99"/>
      <c r="BB191" s="99"/>
      <c r="BC191" s="99"/>
      <c r="BD191" s="99"/>
      <c r="BE191" s="99"/>
      <c r="BF191" s="99"/>
      <c r="BG191" s="99"/>
      <c r="BH191" s="99"/>
      <c r="BI191" s="99"/>
      <c r="BJ191" s="99"/>
      <c r="BK191" s="99"/>
      <c r="BL191" s="99"/>
      <c r="BM191" s="99"/>
      <c r="BN191" s="99"/>
      <c r="BO191" s="99"/>
      <c r="BP191" s="99"/>
      <c r="BQ191" s="99"/>
      <c r="BR191" s="99"/>
      <c r="BS191" s="99"/>
      <c r="BT191" s="99"/>
      <c r="BU191" s="99"/>
      <c r="BV191" s="99"/>
      <c r="BW191" s="99"/>
      <c r="BX191" s="99"/>
      <c r="BY191" s="99"/>
      <c r="BZ191" s="99"/>
      <c r="CA191" s="99"/>
      <c r="CB191" s="99"/>
      <c r="CC191" s="99"/>
      <c r="CD191" s="99"/>
      <c r="CE191" s="99"/>
      <c r="CF191" s="99"/>
    </row>
    <row r="192" spans="1:84" s="16" customFormat="1" ht="17.100000000000001" customHeight="1" x14ac:dyDescent="0.2">
      <c r="A192" s="66"/>
      <c r="B192" s="66"/>
      <c r="C192" s="40"/>
      <c r="D192" s="207"/>
      <c r="E192" s="71" t="s">
        <v>64</v>
      </c>
      <c r="F192" s="41">
        <f>F189-F190+F191</f>
        <v>392539</v>
      </c>
      <c r="G192" s="42">
        <f>G189-G190+G191</f>
        <v>392539</v>
      </c>
      <c r="H192" s="41"/>
      <c r="I192" s="41"/>
      <c r="J192" s="41"/>
      <c r="K192" s="41"/>
      <c r="L192" s="41"/>
      <c r="M192" s="41"/>
      <c r="N192" s="41">
        <f>N189-N190+N191</f>
        <v>392539</v>
      </c>
      <c r="O192" s="43"/>
      <c r="P192" s="42"/>
      <c r="Q192" s="41"/>
      <c r="R192" s="41"/>
      <c r="S192" s="55"/>
      <c r="T192" s="55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</row>
    <row r="193" spans="1:84" s="118" customFormat="1" ht="17.100000000000001" customHeight="1" x14ac:dyDescent="0.2">
      <c r="A193" s="89"/>
      <c r="B193" s="89"/>
      <c r="C193" s="167" t="s">
        <v>66</v>
      </c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9"/>
    </row>
    <row r="194" spans="1:84" s="118" customFormat="1" ht="18" customHeight="1" x14ac:dyDescent="0.2">
      <c r="A194" s="89"/>
      <c r="B194" s="36"/>
      <c r="C194" s="155" t="s">
        <v>93</v>
      </c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7"/>
    </row>
    <row r="195" spans="1:84" s="118" customFormat="1" ht="27.75" customHeight="1" x14ac:dyDescent="0.2">
      <c r="A195" s="89"/>
      <c r="B195" s="36"/>
      <c r="C195" s="152" t="s">
        <v>94</v>
      </c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4"/>
    </row>
    <row r="196" spans="1:84" s="5" customFormat="1" ht="16.5" customHeight="1" x14ac:dyDescent="0.2">
      <c r="A196" s="47">
        <v>801</v>
      </c>
      <c r="B196" s="47"/>
      <c r="C196" s="104"/>
      <c r="D196" s="163" t="s">
        <v>5</v>
      </c>
      <c r="E196" s="72" t="s">
        <v>61</v>
      </c>
      <c r="F196" s="60">
        <f>G196+P196</f>
        <v>58196090.050000004</v>
      </c>
      <c r="G196" s="25">
        <f>H196+K196+L196+M196</f>
        <v>57532060.050000004</v>
      </c>
      <c r="H196" s="26">
        <f>SUM(I196:J196)</f>
        <v>52228546.450000003</v>
      </c>
      <c r="I196" s="26">
        <v>46613979.450000003</v>
      </c>
      <c r="J196" s="26">
        <v>5614567</v>
      </c>
      <c r="K196" s="26">
        <v>4983034</v>
      </c>
      <c r="L196" s="26">
        <v>125585</v>
      </c>
      <c r="M196" s="26">
        <v>194894.6</v>
      </c>
      <c r="N196" s="48"/>
      <c r="O196" s="142"/>
      <c r="P196" s="25">
        <f>Q196+S196+T196</f>
        <v>664030</v>
      </c>
      <c r="Q196" s="26">
        <v>664030</v>
      </c>
      <c r="R196" s="48"/>
      <c r="S196" s="48"/>
      <c r="T196" s="26"/>
      <c r="U196" s="2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</row>
    <row r="197" spans="1:84" s="9" customFormat="1" ht="16.5" customHeight="1" x14ac:dyDescent="0.2">
      <c r="A197" s="23"/>
      <c r="B197" s="23"/>
      <c r="C197" s="65"/>
      <c r="D197" s="164"/>
      <c r="E197" s="68" t="s">
        <v>62</v>
      </c>
      <c r="F197" s="24">
        <f>G197+P197</f>
        <v>201894.59999999998</v>
      </c>
      <c r="G197" s="27">
        <f>H197+K197+L197+M197</f>
        <v>201894.59999999998</v>
      </c>
      <c r="H197" s="28"/>
      <c r="I197" s="28"/>
      <c r="J197" s="28"/>
      <c r="K197" s="28">
        <f>K201+K251+K276+K308+K319+K330+K350+K373+K397</f>
        <v>7000</v>
      </c>
      <c r="L197" s="28"/>
      <c r="M197" s="28">
        <f>M201+M251+M276+M308+M319+M330+M350+M373+M397</f>
        <v>194894.59999999998</v>
      </c>
      <c r="N197" s="49"/>
      <c r="O197" s="143"/>
      <c r="P197" s="27"/>
      <c r="Q197" s="28"/>
      <c r="R197" s="49"/>
      <c r="S197" s="49"/>
      <c r="T197" s="28"/>
      <c r="U197" s="2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99"/>
      <c r="CD197" s="99"/>
      <c r="CE197" s="99"/>
      <c r="CF197" s="99"/>
    </row>
    <row r="198" spans="1:84" s="9" customFormat="1" ht="16.5" customHeight="1" x14ac:dyDescent="0.2">
      <c r="A198" s="23"/>
      <c r="B198" s="23"/>
      <c r="C198" s="65"/>
      <c r="D198" s="164"/>
      <c r="E198" s="68" t="s">
        <v>63</v>
      </c>
      <c r="F198" s="24">
        <f>G198+P198</f>
        <v>2399795</v>
      </c>
      <c r="G198" s="27">
        <f>H198+K198+L198+M198</f>
        <v>2399795</v>
      </c>
      <c r="H198" s="28">
        <f>SUM(I198:J198)</f>
        <v>1881795</v>
      </c>
      <c r="I198" s="28">
        <f>I202+I252+I277+I309+I320+I331+I351+I374+I398</f>
        <v>1768526</v>
      </c>
      <c r="J198" s="28">
        <f>J202+J252+J277+J309+J320+J331+J351+J374+J398</f>
        <v>113269</v>
      </c>
      <c r="K198" s="28">
        <f>K202+K252+K277+K309+K320+K331+K351+K374+K398</f>
        <v>518000</v>
      </c>
      <c r="L198" s="28"/>
      <c r="M198" s="28"/>
      <c r="N198" s="49"/>
      <c r="O198" s="143"/>
      <c r="P198" s="27"/>
      <c r="Q198" s="28"/>
      <c r="R198" s="49"/>
      <c r="S198" s="49"/>
      <c r="T198" s="28"/>
      <c r="U198" s="2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99"/>
      <c r="CD198" s="99"/>
      <c r="CE198" s="99"/>
      <c r="CF198" s="99"/>
    </row>
    <row r="199" spans="1:84" s="16" customFormat="1" ht="16.5" customHeight="1" x14ac:dyDescent="0.2">
      <c r="A199" s="65"/>
      <c r="B199" s="29"/>
      <c r="C199" s="29"/>
      <c r="D199" s="165"/>
      <c r="E199" s="69" t="s">
        <v>64</v>
      </c>
      <c r="F199" s="30">
        <f t="shared" ref="F199:M199" si="14">F196-F197+F198</f>
        <v>60393990.450000003</v>
      </c>
      <c r="G199" s="31">
        <f t="shared" si="14"/>
        <v>59729960.450000003</v>
      </c>
      <c r="H199" s="30">
        <f t="shared" si="14"/>
        <v>54110341.450000003</v>
      </c>
      <c r="I199" s="80">
        <f t="shared" si="14"/>
        <v>48382505.450000003</v>
      </c>
      <c r="J199" s="80">
        <f t="shared" si="14"/>
        <v>5727836</v>
      </c>
      <c r="K199" s="80">
        <f t="shared" si="14"/>
        <v>5494034</v>
      </c>
      <c r="L199" s="80">
        <f t="shared" si="14"/>
        <v>125585</v>
      </c>
      <c r="M199" s="80">
        <f t="shared" si="14"/>
        <v>2.9103830456733704E-11</v>
      </c>
      <c r="N199" s="30"/>
      <c r="O199" s="32"/>
      <c r="P199" s="31">
        <f>P196-P197+P198</f>
        <v>664030</v>
      </c>
      <c r="Q199" s="80">
        <f>Q196-Q197+Q198</f>
        <v>664030</v>
      </c>
      <c r="R199" s="30"/>
      <c r="S199" s="80"/>
      <c r="T199" s="80"/>
      <c r="U199" s="1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</row>
    <row r="200" spans="1:84" s="5" customFormat="1" ht="16.5" customHeight="1" x14ac:dyDescent="0.2">
      <c r="A200" s="36"/>
      <c r="B200" s="36">
        <v>80101</v>
      </c>
      <c r="C200" s="46"/>
      <c r="D200" s="166" t="s">
        <v>3</v>
      </c>
      <c r="E200" s="70" t="s">
        <v>61</v>
      </c>
      <c r="F200" s="33">
        <f>G200+P200</f>
        <v>28759624.449999999</v>
      </c>
      <c r="G200" s="34">
        <f>H200+K200+L200+M200</f>
        <v>28275594.449999999</v>
      </c>
      <c r="H200" s="35">
        <f>SUM(I200:J200)</f>
        <v>27849894.449999999</v>
      </c>
      <c r="I200" s="35">
        <v>24960749.449999999</v>
      </c>
      <c r="J200" s="35">
        <v>2889145</v>
      </c>
      <c r="K200" s="35">
        <v>400000</v>
      </c>
      <c r="L200" s="35">
        <v>25700</v>
      </c>
      <c r="M200" s="35"/>
      <c r="N200" s="50"/>
      <c r="O200" s="148"/>
      <c r="P200" s="34">
        <f>Q200+S200+T200</f>
        <v>484030</v>
      </c>
      <c r="Q200" s="35">
        <v>484030</v>
      </c>
      <c r="R200" s="50"/>
      <c r="S200" s="50"/>
      <c r="T200" s="50"/>
      <c r="U200" s="2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</row>
    <row r="201" spans="1:84" s="9" customFormat="1" ht="16.5" customHeight="1" x14ac:dyDescent="0.2">
      <c r="A201" s="36"/>
      <c r="B201" s="36"/>
      <c r="C201" s="44"/>
      <c r="D201" s="158"/>
      <c r="E201" s="70" t="s">
        <v>62</v>
      </c>
      <c r="F201" s="37">
        <f>G201+P201</f>
        <v>7000</v>
      </c>
      <c r="G201" s="38">
        <f>H201+K201+L201+M201</f>
        <v>7000</v>
      </c>
      <c r="H201" s="39"/>
      <c r="I201" s="39"/>
      <c r="J201" s="39"/>
      <c r="K201" s="39">
        <f t="shared" ref="K201" si="15">K205+K209+K213+K217+K221+K225</f>
        <v>7000</v>
      </c>
      <c r="L201" s="39"/>
      <c r="M201" s="39"/>
      <c r="N201" s="119"/>
      <c r="O201" s="150"/>
      <c r="P201" s="38"/>
      <c r="Q201" s="39"/>
      <c r="R201" s="119"/>
      <c r="S201" s="119"/>
      <c r="T201" s="119"/>
      <c r="U201" s="2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</row>
    <row r="202" spans="1:84" s="9" customFormat="1" ht="16.5" customHeight="1" x14ac:dyDescent="0.2">
      <c r="A202" s="36"/>
      <c r="B202" s="36"/>
      <c r="C202" s="44"/>
      <c r="D202" s="158"/>
      <c r="E202" s="70" t="s">
        <v>63</v>
      </c>
      <c r="F202" s="37">
        <f>G202+P202</f>
        <v>1315452</v>
      </c>
      <c r="G202" s="38">
        <f>H202+K202+L202+M202</f>
        <v>1315452</v>
      </c>
      <c r="H202" s="39">
        <f>SUM(I202:J202)</f>
        <v>1315452</v>
      </c>
      <c r="I202" s="39">
        <f t="shared" ref="I202:J202" si="16">I206+I210+I214+I218+I222+I226</f>
        <v>1217373</v>
      </c>
      <c r="J202" s="39">
        <f t="shared" si="16"/>
        <v>98079</v>
      </c>
      <c r="K202" s="39"/>
      <c r="L202" s="39"/>
      <c r="M202" s="39"/>
      <c r="N202" s="119"/>
      <c r="O202" s="150"/>
      <c r="P202" s="38"/>
      <c r="Q202" s="39"/>
      <c r="R202" s="119"/>
      <c r="S202" s="119"/>
      <c r="T202" s="119"/>
      <c r="U202" s="2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  <c r="AX202" s="99"/>
      <c r="AY202" s="99"/>
      <c r="AZ202" s="99"/>
      <c r="BA202" s="99"/>
      <c r="BB202" s="99"/>
      <c r="BC202" s="99"/>
      <c r="BD202" s="99"/>
      <c r="BE202" s="99"/>
      <c r="BF202" s="99"/>
      <c r="BG202" s="99"/>
      <c r="BH202" s="99"/>
      <c r="BI202" s="99"/>
      <c r="BJ202" s="99"/>
      <c r="BK202" s="99"/>
      <c r="BL202" s="99"/>
      <c r="BM202" s="99"/>
      <c r="BN202" s="99"/>
      <c r="BO202" s="99"/>
      <c r="BP202" s="99"/>
      <c r="BQ202" s="99"/>
      <c r="BR202" s="99"/>
      <c r="BS202" s="99"/>
      <c r="BT202" s="99"/>
      <c r="BU202" s="99"/>
      <c r="BV202" s="99"/>
      <c r="BW202" s="99"/>
      <c r="BX202" s="99"/>
      <c r="BY202" s="99"/>
      <c r="BZ202" s="99"/>
      <c r="CA202" s="99"/>
      <c r="CB202" s="99"/>
      <c r="CC202" s="99"/>
      <c r="CD202" s="99"/>
      <c r="CE202" s="99"/>
      <c r="CF202" s="99"/>
    </row>
    <row r="203" spans="1:84" s="16" customFormat="1" ht="16.5" customHeight="1" x14ac:dyDescent="0.2">
      <c r="A203" s="66"/>
      <c r="B203" s="66"/>
      <c r="C203" s="40"/>
      <c r="D203" s="159"/>
      <c r="E203" s="71" t="s">
        <v>64</v>
      </c>
      <c r="F203" s="41">
        <f t="shared" ref="F203:Q203" si="17">F200-F201+F202</f>
        <v>30068076.449999999</v>
      </c>
      <c r="G203" s="42">
        <f t="shared" si="17"/>
        <v>29584046.449999999</v>
      </c>
      <c r="H203" s="41">
        <f t="shared" si="17"/>
        <v>29165346.449999999</v>
      </c>
      <c r="I203" s="55">
        <f t="shared" si="17"/>
        <v>26178122.449999999</v>
      </c>
      <c r="J203" s="55">
        <f t="shared" si="17"/>
        <v>2987224</v>
      </c>
      <c r="K203" s="55">
        <f t="shared" si="17"/>
        <v>393000</v>
      </c>
      <c r="L203" s="55">
        <f>L200-L201+L202</f>
        <v>25700</v>
      </c>
      <c r="M203" s="41"/>
      <c r="N203" s="41"/>
      <c r="O203" s="43"/>
      <c r="P203" s="42">
        <f t="shared" si="17"/>
        <v>484030</v>
      </c>
      <c r="Q203" s="41">
        <f t="shared" si="17"/>
        <v>484030</v>
      </c>
      <c r="R203" s="41"/>
      <c r="S203" s="55"/>
      <c r="T203" s="55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99"/>
      <c r="BM203" s="99"/>
      <c r="BN203" s="99"/>
      <c r="BO203" s="99"/>
      <c r="BP203" s="99"/>
      <c r="BQ203" s="99"/>
      <c r="BR203" s="99"/>
      <c r="BS203" s="99"/>
      <c r="BT203" s="99"/>
      <c r="BU203" s="99"/>
      <c r="BV203" s="99"/>
      <c r="BW203" s="99"/>
      <c r="BX203" s="99"/>
      <c r="BY203" s="99"/>
      <c r="BZ203" s="99"/>
      <c r="CA203" s="99"/>
      <c r="CB203" s="99"/>
      <c r="CC203" s="99"/>
      <c r="CD203" s="99"/>
      <c r="CE203" s="99"/>
      <c r="CF203" s="99"/>
    </row>
    <row r="204" spans="1:84" s="5" customFormat="1" ht="16.5" customHeight="1" x14ac:dyDescent="0.2">
      <c r="A204" s="44"/>
      <c r="B204" s="44"/>
      <c r="C204" s="44">
        <v>2540</v>
      </c>
      <c r="D204" s="160" t="s">
        <v>40</v>
      </c>
      <c r="E204" s="70" t="s">
        <v>61</v>
      </c>
      <c r="F204" s="37">
        <f>G204+P204</f>
        <v>400000</v>
      </c>
      <c r="G204" s="38">
        <f>H204+K204+L204+M204</f>
        <v>400000</v>
      </c>
      <c r="H204" s="39"/>
      <c r="I204" s="39"/>
      <c r="J204" s="39"/>
      <c r="K204" s="39">
        <v>400000</v>
      </c>
      <c r="L204" s="39"/>
      <c r="M204" s="39"/>
      <c r="N204" s="39"/>
      <c r="O204" s="51"/>
      <c r="P204" s="52"/>
      <c r="Q204" s="39"/>
      <c r="R204" s="39"/>
      <c r="S204" s="39"/>
      <c r="T204" s="39"/>
      <c r="U204" s="1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99"/>
      <c r="BI204" s="99"/>
      <c r="BJ204" s="99"/>
      <c r="BK204" s="99"/>
      <c r="BL204" s="99"/>
      <c r="BM204" s="99"/>
      <c r="BN204" s="99"/>
      <c r="BO204" s="99"/>
      <c r="BP204" s="99"/>
      <c r="BQ204" s="99"/>
      <c r="BR204" s="99"/>
      <c r="BS204" s="99"/>
      <c r="BT204" s="99"/>
      <c r="BU204" s="99"/>
      <c r="BV204" s="99"/>
      <c r="BW204" s="99"/>
      <c r="BX204" s="99"/>
      <c r="BY204" s="99"/>
      <c r="BZ204" s="99"/>
      <c r="CA204" s="99"/>
      <c r="CB204" s="99"/>
      <c r="CC204" s="99"/>
      <c r="CD204" s="99"/>
      <c r="CE204" s="99"/>
      <c r="CF204" s="99"/>
    </row>
    <row r="205" spans="1:84" s="9" customFormat="1" ht="16.5" customHeight="1" x14ac:dyDescent="0.2">
      <c r="A205" s="36"/>
      <c r="B205" s="36"/>
      <c r="C205" s="44"/>
      <c r="D205" s="161"/>
      <c r="E205" s="70" t="s">
        <v>62</v>
      </c>
      <c r="F205" s="37">
        <f>G205+P205</f>
        <v>7000</v>
      </c>
      <c r="G205" s="38">
        <f>H205+K205+L205+M205</f>
        <v>7000</v>
      </c>
      <c r="H205" s="39"/>
      <c r="I205" s="39"/>
      <c r="J205" s="39"/>
      <c r="K205" s="39">
        <v>7000</v>
      </c>
      <c r="L205" s="39"/>
      <c r="M205" s="39"/>
      <c r="N205" s="39"/>
      <c r="O205" s="51"/>
      <c r="P205" s="38"/>
      <c r="Q205" s="39"/>
      <c r="R205" s="39"/>
      <c r="S205" s="39"/>
      <c r="T205" s="3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99"/>
      <c r="BJ205" s="99"/>
      <c r="BK205" s="99"/>
      <c r="BL205" s="99"/>
      <c r="BM205" s="99"/>
      <c r="BN205" s="99"/>
      <c r="BO205" s="99"/>
      <c r="BP205" s="99"/>
      <c r="BQ205" s="99"/>
      <c r="BR205" s="99"/>
      <c r="BS205" s="99"/>
      <c r="BT205" s="99"/>
      <c r="BU205" s="99"/>
      <c r="BV205" s="99"/>
      <c r="BW205" s="99"/>
      <c r="BX205" s="99"/>
      <c r="BY205" s="99"/>
      <c r="BZ205" s="99"/>
      <c r="CA205" s="99"/>
      <c r="CB205" s="99"/>
      <c r="CC205" s="99"/>
      <c r="CD205" s="99"/>
      <c r="CE205" s="99"/>
      <c r="CF205" s="99"/>
    </row>
    <row r="206" spans="1:84" s="9" customFormat="1" ht="16.5" customHeight="1" x14ac:dyDescent="0.2">
      <c r="A206" s="36"/>
      <c r="B206" s="36"/>
      <c r="C206" s="44"/>
      <c r="D206" s="161"/>
      <c r="E206" s="70" t="s">
        <v>63</v>
      </c>
      <c r="F206" s="37"/>
      <c r="G206" s="38"/>
      <c r="H206" s="39"/>
      <c r="I206" s="39"/>
      <c r="J206" s="39"/>
      <c r="K206" s="39"/>
      <c r="L206" s="39"/>
      <c r="M206" s="39"/>
      <c r="N206" s="39"/>
      <c r="O206" s="51"/>
      <c r="P206" s="38"/>
      <c r="Q206" s="39"/>
      <c r="R206" s="39"/>
      <c r="S206" s="39"/>
      <c r="T206" s="3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99"/>
      <c r="BI206" s="99"/>
      <c r="BJ206" s="99"/>
      <c r="BK206" s="99"/>
      <c r="BL206" s="99"/>
      <c r="BM206" s="99"/>
      <c r="BN206" s="99"/>
      <c r="BO206" s="99"/>
      <c r="BP206" s="99"/>
      <c r="BQ206" s="99"/>
      <c r="BR206" s="99"/>
      <c r="BS206" s="99"/>
      <c r="BT206" s="99"/>
      <c r="BU206" s="99"/>
      <c r="BV206" s="99"/>
      <c r="BW206" s="99"/>
      <c r="BX206" s="99"/>
      <c r="BY206" s="99"/>
      <c r="BZ206" s="99"/>
      <c r="CA206" s="99"/>
      <c r="CB206" s="99"/>
      <c r="CC206" s="99"/>
      <c r="CD206" s="99"/>
      <c r="CE206" s="99"/>
      <c r="CF206" s="99"/>
    </row>
    <row r="207" spans="1:84" s="16" customFormat="1" ht="16.5" customHeight="1" x14ac:dyDescent="0.2">
      <c r="A207" s="66"/>
      <c r="B207" s="66"/>
      <c r="C207" s="40"/>
      <c r="D207" s="162"/>
      <c r="E207" s="71" t="s">
        <v>64</v>
      </c>
      <c r="F207" s="41">
        <f>F204-F205+F206</f>
        <v>393000</v>
      </c>
      <c r="G207" s="42">
        <f>G204-G205+G206</f>
        <v>393000</v>
      </c>
      <c r="H207" s="41"/>
      <c r="I207" s="41"/>
      <c r="J207" s="41"/>
      <c r="K207" s="41">
        <f>K204-K205+K206</f>
        <v>393000</v>
      </c>
      <c r="L207" s="41"/>
      <c r="M207" s="41"/>
      <c r="N207" s="41"/>
      <c r="O207" s="43"/>
      <c r="P207" s="42"/>
      <c r="Q207" s="41"/>
      <c r="R207" s="41"/>
      <c r="S207" s="55"/>
      <c r="T207" s="55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  <c r="BP207" s="99"/>
      <c r="BQ207" s="99"/>
      <c r="BR207" s="99"/>
      <c r="BS207" s="99"/>
      <c r="BT207" s="99"/>
      <c r="BU207" s="99"/>
      <c r="BV207" s="99"/>
      <c r="BW207" s="99"/>
      <c r="BX207" s="99"/>
      <c r="BY207" s="99"/>
      <c r="BZ207" s="99"/>
      <c r="CA207" s="99"/>
      <c r="CB207" s="99"/>
      <c r="CC207" s="99"/>
      <c r="CD207" s="99"/>
      <c r="CE207" s="99"/>
      <c r="CF207" s="99"/>
    </row>
    <row r="208" spans="1:84" s="5" customFormat="1" ht="15.95" customHeight="1" x14ac:dyDescent="0.2">
      <c r="A208" s="44"/>
      <c r="B208" s="44"/>
      <c r="C208" s="44">
        <v>4010</v>
      </c>
      <c r="D208" s="160" t="s">
        <v>37</v>
      </c>
      <c r="E208" s="70" t="s">
        <v>61</v>
      </c>
      <c r="F208" s="37">
        <f>G208+P208</f>
        <v>19405529</v>
      </c>
      <c r="G208" s="38">
        <f>H208+K208+L208+M208</f>
        <v>19405529</v>
      </c>
      <c r="H208" s="39">
        <f>SUM(I208:J208)</f>
        <v>19405529</v>
      </c>
      <c r="I208" s="39">
        <v>19405529</v>
      </c>
      <c r="J208" s="39"/>
      <c r="K208" s="39"/>
      <c r="L208" s="39"/>
      <c r="M208" s="39"/>
      <c r="N208" s="39"/>
      <c r="O208" s="51"/>
      <c r="P208" s="52"/>
      <c r="Q208" s="39"/>
      <c r="R208" s="39"/>
      <c r="S208" s="39"/>
      <c r="T208" s="3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/>
      <c r="BT208" s="99"/>
      <c r="BU208" s="99"/>
      <c r="BV208" s="99"/>
      <c r="BW208" s="99"/>
      <c r="BX208" s="99"/>
      <c r="BY208" s="99"/>
      <c r="BZ208" s="99"/>
      <c r="CA208" s="99"/>
      <c r="CB208" s="99"/>
      <c r="CC208" s="99"/>
      <c r="CD208" s="99"/>
      <c r="CE208" s="99"/>
      <c r="CF208" s="99"/>
    </row>
    <row r="209" spans="1:84" s="9" customFormat="1" ht="15.95" customHeight="1" x14ac:dyDescent="0.2">
      <c r="A209" s="36"/>
      <c r="B209" s="36"/>
      <c r="C209" s="44"/>
      <c r="D209" s="161"/>
      <c r="E209" s="70" t="s">
        <v>62</v>
      </c>
      <c r="F209" s="37"/>
      <c r="G209" s="38"/>
      <c r="H209" s="39"/>
      <c r="I209" s="39"/>
      <c r="J209" s="39"/>
      <c r="K209" s="39"/>
      <c r="L209" s="39"/>
      <c r="M209" s="39"/>
      <c r="N209" s="39"/>
      <c r="O209" s="51"/>
      <c r="P209" s="38"/>
      <c r="Q209" s="39"/>
      <c r="R209" s="39"/>
      <c r="S209" s="39"/>
      <c r="T209" s="3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  <c r="AX209" s="99"/>
      <c r="AY209" s="99"/>
      <c r="AZ209" s="99"/>
      <c r="BA209" s="99"/>
      <c r="BB209" s="99"/>
      <c r="BC209" s="99"/>
      <c r="BD209" s="99"/>
      <c r="BE209" s="99"/>
      <c r="BF209" s="99"/>
      <c r="BG209" s="99"/>
      <c r="BH209" s="99"/>
      <c r="BI209" s="99"/>
      <c r="BJ209" s="99"/>
      <c r="BK209" s="99"/>
      <c r="BL209" s="99"/>
      <c r="BM209" s="99"/>
      <c r="BN209" s="99"/>
      <c r="BO209" s="99"/>
      <c r="BP209" s="99"/>
      <c r="BQ209" s="99"/>
      <c r="BR209" s="99"/>
      <c r="BS209" s="99"/>
      <c r="BT209" s="99"/>
      <c r="BU209" s="99"/>
      <c r="BV209" s="99"/>
      <c r="BW209" s="99"/>
      <c r="BX209" s="99"/>
      <c r="BY209" s="99"/>
      <c r="BZ209" s="99"/>
      <c r="CA209" s="99"/>
      <c r="CB209" s="99"/>
      <c r="CC209" s="99"/>
      <c r="CD209" s="99"/>
      <c r="CE209" s="99"/>
      <c r="CF209" s="99"/>
    </row>
    <row r="210" spans="1:84" s="9" customFormat="1" ht="15.95" customHeight="1" x14ac:dyDescent="0.2">
      <c r="A210" s="36"/>
      <c r="B210" s="36"/>
      <c r="C210" s="44"/>
      <c r="D210" s="161"/>
      <c r="E210" s="70" t="s">
        <v>63</v>
      </c>
      <c r="F210" s="37">
        <f>G210+P210</f>
        <v>1024100</v>
      </c>
      <c r="G210" s="38">
        <f>H210+K210+L210+M210</f>
        <v>1024100</v>
      </c>
      <c r="H210" s="39">
        <f>SUM(I210:J210)</f>
        <v>1024100</v>
      </c>
      <c r="I210" s="39">
        <f>366405+270052+311800+75843</f>
        <v>1024100</v>
      </c>
      <c r="J210" s="39"/>
      <c r="K210" s="39"/>
      <c r="L210" s="39"/>
      <c r="M210" s="39"/>
      <c r="N210" s="39"/>
      <c r="O210" s="51"/>
      <c r="P210" s="38"/>
      <c r="Q210" s="39"/>
      <c r="R210" s="39"/>
      <c r="S210" s="39"/>
      <c r="T210" s="3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99"/>
      <c r="BI210" s="99"/>
      <c r="BJ210" s="99"/>
      <c r="BK210" s="99"/>
      <c r="BL210" s="99"/>
      <c r="BM210" s="99"/>
      <c r="BN210" s="99"/>
      <c r="BO210" s="99"/>
      <c r="BP210" s="99"/>
      <c r="BQ210" s="99"/>
      <c r="BR210" s="99"/>
      <c r="BS210" s="99"/>
      <c r="BT210" s="99"/>
      <c r="BU210" s="99"/>
      <c r="BV210" s="99"/>
      <c r="BW210" s="99"/>
      <c r="BX210" s="99"/>
      <c r="BY210" s="99"/>
      <c r="BZ210" s="99"/>
      <c r="CA210" s="99"/>
      <c r="CB210" s="99"/>
      <c r="CC210" s="99"/>
      <c r="CD210" s="99"/>
      <c r="CE210" s="99"/>
      <c r="CF210" s="99"/>
    </row>
    <row r="211" spans="1:84" s="16" customFormat="1" ht="15.95" customHeight="1" x14ac:dyDescent="0.2">
      <c r="A211" s="66"/>
      <c r="B211" s="66"/>
      <c r="C211" s="40"/>
      <c r="D211" s="162"/>
      <c r="E211" s="71" t="s">
        <v>64</v>
      </c>
      <c r="F211" s="41">
        <f>F208-F209+F210</f>
        <v>20429629</v>
      </c>
      <c r="G211" s="42">
        <f>G208-G209+G210</f>
        <v>20429629</v>
      </c>
      <c r="H211" s="41">
        <f>H208-H209+H210</f>
        <v>20429629</v>
      </c>
      <c r="I211" s="41">
        <f>I208-I209+I210</f>
        <v>20429629</v>
      </c>
      <c r="J211" s="41"/>
      <c r="K211" s="41"/>
      <c r="L211" s="41"/>
      <c r="M211" s="41"/>
      <c r="N211" s="41"/>
      <c r="O211" s="43"/>
      <c r="P211" s="42"/>
      <c r="Q211" s="41"/>
      <c r="R211" s="41"/>
      <c r="S211" s="55"/>
      <c r="T211" s="55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</row>
    <row r="212" spans="1:84" s="5" customFormat="1" ht="15.95" customHeight="1" x14ac:dyDescent="0.2">
      <c r="A212" s="44"/>
      <c r="B212" s="44"/>
      <c r="C212" s="44">
        <v>4110</v>
      </c>
      <c r="D212" s="160" t="s">
        <v>29</v>
      </c>
      <c r="E212" s="70" t="s">
        <v>61</v>
      </c>
      <c r="F212" s="37">
        <f>G212+P212</f>
        <v>3514090</v>
      </c>
      <c r="G212" s="38">
        <f>H212+K212+L212+M212</f>
        <v>3514090</v>
      </c>
      <c r="H212" s="39">
        <f>SUM(I212:J212)</f>
        <v>3514090</v>
      </c>
      <c r="I212" s="39">
        <v>3514090</v>
      </c>
      <c r="J212" s="39"/>
      <c r="K212" s="39"/>
      <c r="L212" s="39"/>
      <c r="M212" s="39"/>
      <c r="N212" s="39"/>
      <c r="O212" s="51"/>
      <c r="P212" s="52"/>
      <c r="Q212" s="39"/>
      <c r="R212" s="39"/>
      <c r="S212" s="39"/>
      <c r="T212" s="3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  <c r="AX212" s="99"/>
      <c r="AY212" s="99"/>
      <c r="AZ212" s="99"/>
      <c r="BA212" s="99"/>
      <c r="BB212" s="99"/>
      <c r="BC212" s="99"/>
      <c r="BD212" s="99"/>
      <c r="BE212" s="99"/>
      <c r="BF212" s="99"/>
      <c r="BG212" s="99"/>
      <c r="BH212" s="99"/>
      <c r="BI212" s="99"/>
      <c r="BJ212" s="99"/>
      <c r="BK212" s="99"/>
      <c r="BL212" s="99"/>
      <c r="BM212" s="99"/>
      <c r="BN212" s="99"/>
      <c r="BO212" s="99"/>
      <c r="BP212" s="99"/>
      <c r="BQ212" s="99"/>
      <c r="BR212" s="99"/>
      <c r="BS212" s="99"/>
      <c r="BT212" s="99"/>
      <c r="BU212" s="99"/>
      <c r="BV212" s="99"/>
      <c r="BW212" s="99"/>
      <c r="BX212" s="99"/>
      <c r="BY212" s="99"/>
      <c r="BZ212" s="99"/>
      <c r="CA212" s="99"/>
      <c r="CB212" s="99"/>
      <c r="CC212" s="99"/>
      <c r="CD212" s="99"/>
      <c r="CE212" s="99"/>
      <c r="CF212" s="99"/>
    </row>
    <row r="213" spans="1:84" s="9" customFormat="1" ht="15.95" customHeight="1" x14ac:dyDescent="0.2">
      <c r="A213" s="36"/>
      <c r="B213" s="36"/>
      <c r="C213" s="44"/>
      <c r="D213" s="161"/>
      <c r="E213" s="70" t="s">
        <v>62</v>
      </c>
      <c r="F213" s="37"/>
      <c r="G213" s="38"/>
      <c r="H213" s="39"/>
      <c r="I213" s="39"/>
      <c r="J213" s="39"/>
      <c r="K213" s="39"/>
      <c r="L213" s="39"/>
      <c r="M213" s="39"/>
      <c r="N213" s="39"/>
      <c r="O213" s="51"/>
      <c r="P213" s="38"/>
      <c r="Q213" s="39"/>
      <c r="R213" s="39"/>
      <c r="S213" s="39"/>
      <c r="T213" s="3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  <c r="AW213" s="99"/>
      <c r="AX213" s="99"/>
      <c r="AY213" s="99"/>
      <c r="AZ213" s="99"/>
      <c r="BA213" s="99"/>
      <c r="BB213" s="99"/>
      <c r="BC213" s="99"/>
      <c r="BD213" s="99"/>
      <c r="BE213" s="99"/>
      <c r="BF213" s="99"/>
      <c r="BG213" s="99"/>
      <c r="BH213" s="99"/>
      <c r="BI213" s="99"/>
      <c r="BJ213" s="99"/>
      <c r="BK213" s="99"/>
      <c r="BL213" s="99"/>
      <c r="BM213" s="99"/>
      <c r="BN213" s="99"/>
      <c r="BO213" s="99"/>
      <c r="BP213" s="99"/>
      <c r="BQ213" s="99"/>
      <c r="BR213" s="99"/>
      <c r="BS213" s="99"/>
      <c r="BT213" s="99"/>
      <c r="BU213" s="99"/>
      <c r="BV213" s="99"/>
      <c r="BW213" s="99"/>
      <c r="BX213" s="99"/>
      <c r="BY213" s="99"/>
      <c r="BZ213" s="99"/>
      <c r="CA213" s="99"/>
      <c r="CB213" s="99"/>
      <c r="CC213" s="99"/>
      <c r="CD213" s="99"/>
      <c r="CE213" s="99"/>
      <c r="CF213" s="99"/>
    </row>
    <row r="214" spans="1:84" s="9" customFormat="1" ht="15.95" customHeight="1" x14ac:dyDescent="0.2">
      <c r="A214" s="36"/>
      <c r="B214" s="36"/>
      <c r="C214" s="44"/>
      <c r="D214" s="161"/>
      <c r="E214" s="70" t="s">
        <v>63</v>
      </c>
      <c r="F214" s="37">
        <f>G214+P214</f>
        <v>193273</v>
      </c>
      <c r="G214" s="38">
        <f>H214+K214+L214+M214</f>
        <v>193273</v>
      </c>
      <c r="H214" s="39">
        <f>SUM(I214:J214)</f>
        <v>193273</v>
      </c>
      <c r="I214" s="39">
        <f>61430+28830+103013</f>
        <v>193273</v>
      </c>
      <c r="J214" s="39"/>
      <c r="K214" s="39"/>
      <c r="L214" s="39"/>
      <c r="M214" s="39"/>
      <c r="N214" s="39"/>
      <c r="O214" s="51"/>
      <c r="P214" s="38"/>
      <c r="Q214" s="39"/>
      <c r="R214" s="39"/>
      <c r="S214" s="39"/>
      <c r="T214" s="3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99"/>
      <c r="BG214" s="99"/>
      <c r="BH214" s="99"/>
      <c r="BI214" s="99"/>
      <c r="BJ214" s="99"/>
      <c r="BK214" s="99"/>
      <c r="BL214" s="99"/>
      <c r="BM214" s="99"/>
      <c r="BN214" s="99"/>
      <c r="BO214" s="99"/>
      <c r="BP214" s="99"/>
      <c r="BQ214" s="99"/>
      <c r="BR214" s="99"/>
      <c r="BS214" s="99"/>
      <c r="BT214" s="99"/>
      <c r="BU214" s="99"/>
      <c r="BV214" s="99"/>
      <c r="BW214" s="99"/>
      <c r="BX214" s="99"/>
      <c r="BY214" s="99"/>
      <c r="BZ214" s="99"/>
      <c r="CA214" s="99"/>
      <c r="CB214" s="99"/>
      <c r="CC214" s="99"/>
      <c r="CD214" s="99"/>
      <c r="CE214" s="99"/>
      <c r="CF214" s="99"/>
    </row>
    <row r="215" spans="1:84" s="16" customFormat="1" ht="15.95" customHeight="1" x14ac:dyDescent="0.2">
      <c r="A215" s="66"/>
      <c r="B215" s="66"/>
      <c r="C215" s="40"/>
      <c r="D215" s="162"/>
      <c r="E215" s="71" t="s">
        <v>64</v>
      </c>
      <c r="F215" s="41">
        <f>F212-F213+F214</f>
        <v>3707363</v>
      </c>
      <c r="G215" s="42">
        <f>G212-G213+G214</f>
        <v>3707363</v>
      </c>
      <c r="H215" s="41">
        <f>H212-H213+H214</f>
        <v>3707363</v>
      </c>
      <c r="I215" s="41">
        <f>I212-I213+I214</f>
        <v>3707363</v>
      </c>
      <c r="J215" s="41"/>
      <c r="K215" s="41"/>
      <c r="L215" s="41"/>
      <c r="M215" s="41"/>
      <c r="N215" s="41"/>
      <c r="O215" s="43"/>
      <c r="P215" s="42"/>
      <c r="Q215" s="41"/>
      <c r="R215" s="41"/>
      <c r="S215" s="55"/>
      <c r="T215" s="55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99"/>
      <c r="AZ215" s="99"/>
      <c r="BA215" s="99"/>
      <c r="BB215" s="99"/>
      <c r="BC215" s="99"/>
      <c r="BD215" s="99"/>
      <c r="BE215" s="99"/>
      <c r="BF215" s="99"/>
      <c r="BG215" s="99"/>
      <c r="BH215" s="99"/>
      <c r="BI215" s="99"/>
      <c r="BJ215" s="99"/>
      <c r="BK215" s="99"/>
      <c r="BL215" s="99"/>
      <c r="BM215" s="99"/>
      <c r="BN215" s="99"/>
      <c r="BO215" s="99"/>
      <c r="BP215" s="99"/>
      <c r="BQ215" s="99"/>
      <c r="BR215" s="99"/>
      <c r="BS215" s="99"/>
      <c r="BT215" s="99"/>
      <c r="BU215" s="99"/>
      <c r="BV215" s="99"/>
      <c r="BW215" s="99"/>
      <c r="BX215" s="99"/>
      <c r="BY215" s="99"/>
      <c r="BZ215" s="99"/>
      <c r="CA215" s="99"/>
      <c r="CB215" s="99"/>
      <c r="CC215" s="99"/>
      <c r="CD215" s="99"/>
      <c r="CE215" s="99"/>
      <c r="CF215" s="99"/>
    </row>
    <row r="216" spans="1:84" s="5" customFormat="1" ht="16.5" customHeight="1" x14ac:dyDescent="0.2">
      <c r="A216" s="44"/>
      <c r="B216" s="44"/>
      <c r="C216" s="44">
        <v>4210</v>
      </c>
      <c r="D216" s="160" t="s">
        <v>31</v>
      </c>
      <c r="E216" s="70" t="s">
        <v>61</v>
      </c>
      <c r="F216" s="37">
        <f>G216+P216</f>
        <v>255406</v>
      </c>
      <c r="G216" s="38">
        <f>H216+K216+L216+M216</f>
        <v>255406</v>
      </c>
      <c r="H216" s="39">
        <f>SUM(I216:J216)</f>
        <v>255406</v>
      </c>
      <c r="I216" s="39"/>
      <c r="J216" s="39">
        <v>255406</v>
      </c>
      <c r="K216" s="39"/>
      <c r="L216" s="39"/>
      <c r="M216" s="39"/>
      <c r="N216" s="39"/>
      <c r="O216" s="51"/>
      <c r="P216" s="52"/>
      <c r="Q216" s="39"/>
      <c r="R216" s="39"/>
      <c r="S216" s="39"/>
      <c r="T216" s="3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9"/>
      <c r="BJ216" s="99"/>
      <c r="BK216" s="99"/>
      <c r="BL216" s="99"/>
      <c r="BM216" s="99"/>
      <c r="BN216" s="99"/>
      <c r="BO216" s="99"/>
      <c r="BP216" s="99"/>
      <c r="BQ216" s="99"/>
      <c r="BR216" s="99"/>
      <c r="BS216" s="99"/>
      <c r="BT216" s="99"/>
      <c r="BU216" s="99"/>
      <c r="BV216" s="99"/>
      <c r="BW216" s="99"/>
      <c r="BX216" s="99"/>
      <c r="BY216" s="99"/>
      <c r="BZ216" s="99"/>
      <c r="CA216" s="99"/>
      <c r="CB216" s="99"/>
      <c r="CC216" s="99"/>
      <c r="CD216" s="99"/>
      <c r="CE216" s="99"/>
      <c r="CF216" s="99"/>
    </row>
    <row r="217" spans="1:84" s="9" customFormat="1" ht="16.5" customHeight="1" x14ac:dyDescent="0.2">
      <c r="A217" s="36"/>
      <c r="B217" s="36"/>
      <c r="C217" s="44"/>
      <c r="D217" s="161"/>
      <c r="E217" s="70" t="s">
        <v>62</v>
      </c>
      <c r="F217" s="37"/>
      <c r="G217" s="38"/>
      <c r="H217" s="39"/>
      <c r="I217" s="39"/>
      <c r="J217" s="39"/>
      <c r="K217" s="39"/>
      <c r="L217" s="39"/>
      <c r="M217" s="39"/>
      <c r="N217" s="39"/>
      <c r="O217" s="51"/>
      <c r="P217" s="38"/>
      <c r="Q217" s="39"/>
      <c r="R217" s="39"/>
      <c r="S217" s="39"/>
      <c r="T217" s="3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  <c r="AV217" s="99"/>
      <c r="AW217" s="99"/>
      <c r="AX217" s="99"/>
      <c r="AY217" s="99"/>
      <c r="AZ217" s="99"/>
      <c r="BA217" s="99"/>
      <c r="BB217" s="99"/>
      <c r="BC217" s="99"/>
      <c r="BD217" s="99"/>
      <c r="BE217" s="99"/>
      <c r="BF217" s="99"/>
      <c r="BG217" s="99"/>
      <c r="BH217" s="99"/>
      <c r="BI217" s="99"/>
      <c r="BJ217" s="99"/>
      <c r="BK217" s="99"/>
      <c r="BL217" s="99"/>
      <c r="BM217" s="99"/>
      <c r="BN217" s="99"/>
      <c r="BO217" s="99"/>
      <c r="BP217" s="99"/>
      <c r="BQ217" s="99"/>
      <c r="BR217" s="99"/>
      <c r="BS217" s="99"/>
      <c r="BT217" s="99"/>
      <c r="BU217" s="99"/>
      <c r="BV217" s="99"/>
      <c r="BW217" s="99"/>
      <c r="BX217" s="99"/>
      <c r="BY217" s="99"/>
      <c r="BZ217" s="99"/>
      <c r="CA217" s="99"/>
      <c r="CB217" s="99"/>
      <c r="CC217" s="99"/>
      <c r="CD217" s="99"/>
      <c r="CE217" s="99"/>
      <c r="CF217" s="99"/>
    </row>
    <row r="218" spans="1:84" s="9" customFormat="1" ht="16.5" customHeight="1" x14ac:dyDescent="0.2">
      <c r="A218" s="36"/>
      <c r="B218" s="36"/>
      <c r="C218" s="44"/>
      <c r="D218" s="161"/>
      <c r="E218" s="70" t="s">
        <v>63</v>
      </c>
      <c r="F218" s="37">
        <f>G218+P218</f>
        <v>22786</v>
      </c>
      <c r="G218" s="38">
        <f>H218+K218+L218+M218</f>
        <v>22786</v>
      </c>
      <c r="H218" s="39">
        <f>SUM(I218:J218)</f>
        <v>22786</v>
      </c>
      <c r="I218" s="39"/>
      <c r="J218" s="39">
        <v>22786</v>
      </c>
      <c r="K218" s="39"/>
      <c r="L218" s="39"/>
      <c r="M218" s="39"/>
      <c r="N218" s="39"/>
      <c r="O218" s="51"/>
      <c r="P218" s="38"/>
      <c r="Q218" s="39"/>
      <c r="R218" s="39"/>
      <c r="S218" s="39"/>
      <c r="T218" s="3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  <c r="AV218" s="99"/>
      <c r="AW218" s="99"/>
      <c r="AX218" s="99"/>
      <c r="AY218" s="99"/>
      <c r="AZ218" s="99"/>
      <c r="BA218" s="99"/>
      <c r="BB218" s="99"/>
      <c r="BC218" s="99"/>
      <c r="BD218" s="99"/>
      <c r="BE218" s="99"/>
      <c r="BF218" s="99"/>
      <c r="BG218" s="99"/>
      <c r="BH218" s="99"/>
      <c r="BI218" s="99"/>
      <c r="BJ218" s="99"/>
      <c r="BK218" s="99"/>
      <c r="BL218" s="99"/>
      <c r="BM218" s="99"/>
      <c r="BN218" s="99"/>
      <c r="BO218" s="99"/>
      <c r="BP218" s="99"/>
      <c r="BQ218" s="99"/>
      <c r="BR218" s="99"/>
      <c r="BS218" s="99"/>
      <c r="BT218" s="99"/>
      <c r="BU218" s="99"/>
      <c r="BV218" s="99"/>
      <c r="BW218" s="99"/>
      <c r="BX218" s="99"/>
      <c r="BY218" s="99"/>
      <c r="BZ218" s="99"/>
      <c r="CA218" s="99"/>
      <c r="CB218" s="99"/>
      <c r="CC218" s="99"/>
      <c r="CD218" s="99"/>
      <c r="CE218" s="99"/>
      <c r="CF218" s="99"/>
    </row>
    <row r="219" spans="1:84" s="16" customFormat="1" ht="16.5" customHeight="1" x14ac:dyDescent="0.2">
      <c r="A219" s="66"/>
      <c r="B219" s="66"/>
      <c r="C219" s="40"/>
      <c r="D219" s="162"/>
      <c r="E219" s="71" t="s">
        <v>64</v>
      </c>
      <c r="F219" s="41">
        <f>F216-F217+F218</f>
        <v>278192</v>
      </c>
      <c r="G219" s="42">
        <f>G216-G217+G218</f>
        <v>278192</v>
      </c>
      <c r="H219" s="41">
        <f>H216-H217+H218</f>
        <v>278192</v>
      </c>
      <c r="I219" s="41"/>
      <c r="J219" s="41">
        <f>J216-J217+J218</f>
        <v>278192</v>
      </c>
      <c r="K219" s="41"/>
      <c r="L219" s="41"/>
      <c r="M219" s="41"/>
      <c r="N219" s="41"/>
      <c r="O219" s="43"/>
      <c r="P219" s="42"/>
      <c r="Q219" s="41"/>
      <c r="R219" s="41"/>
      <c r="S219" s="55"/>
      <c r="T219" s="55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</row>
    <row r="220" spans="1:84" s="1" customFormat="1" ht="16.5" customHeight="1" x14ac:dyDescent="0.2">
      <c r="A220" s="44"/>
      <c r="B220" s="44"/>
      <c r="C220" s="44">
        <v>4260</v>
      </c>
      <c r="D220" s="77" t="s">
        <v>32</v>
      </c>
      <c r="E220" s="70" t="s">
        <v>61</v>
      </c>
      <c r="F220" s="37">
        <f>G220+P220</f>
        <v>1091227</v>
      </c>
      <c r="G220" s="38">
        <f>H220+K220+L220+M220</f>
        <v>1091227</v>
      </c>
      <c r="H220" s="39">
        <f>SUM(I220:J220)</f>
        <v>1091227</v>
      </c>
      <c r="I220" s="39"/>
      <c r="J220" s="39">
        <v>1091227</v>
      </c>
      <c r="K220" s="39"/>
      <c r="L220" s="39"/>
      <c r="M220" s="39"/>
      <c r="N220" s="39"/>
      <c r="O220" s="51"/>
      <c r="P220" s="52"/>
      <c r="Q220" s="39"/>
      <c r="R220" s="39"/>
      <c r="S220" s="39"/>
      <c r="T220" s="39"/>
      <c r="U220" s="5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  <c r="AX220" s="99"/>
      <c r="AY220" s="99"/>
      <c r="AZ220" s="99"/>
      <c r="BA220" s="99"/>
      <c r="BB220" s="99"/>
      <c r="BC220" s="99"/>
      <c r="BD220" s="99"/>
      <c r="BE220" s="99"/>
      <c r="BF220" s="99"/>
      <c r="BG220" s="99"/>
      <c r="BH220" s="99"/>
      <c r="BI220" s="99"/>
      <c r="BJ220" s="99"/>
      <c r="BK220" s="99"/>
      <c r="BL220" s="99"/>
      <c r="BM220" s="99"/>
      <c r="BN220" s="99"/>
      <c r="BO220" s="99"/>
      <c r="BP220" s="99"/>
      <c r="BQ220" s="99"/>
      <c r="BR220" s="99"/>
      <c r="BS220" s="99"/>
      <c r="BT220" s="99"/>
      <c r="BU220" s="99"/>
      <c r="BV220" s="99"/>
      <c r="BW220" s="99"/>
      <c r="BX220" s="99"/>
      <c r="BY220" s="99"/>
      <c r="BZ220" s="99"/>
      <c r="CA220" s="99"/>
      <c r="CB220" s="99"/>
      <c r="CC220" s="99"/>
      <c r="CD220" s="99"/>
      <c r="CE220" s="99"/>
      <c r="CF220" s="99"/>
    </row>
    <row r="221" spans="1:84" s="9" customFormat="1" ht="16.5" customHeight="1" x14ac:dyDescent="0.2">
      <c r="A221" s="36"/>
      <c r="B221" s="36"/>
      <c r="C221" s="44"/>
      <c r="D221" s="78"/>
      <c r="E221" s="70" t="s">
        <v>62</v>
      </c>
      <c r="F221" s="37"/>
      <c r="G221" s="38"/>
      <c r="H221" s="39"/>
      <c r="I221" s="39"/>
      <c r="J221" s="39"/>
      <c r="K221" s="39"/>
      <c r="L221" s="39"/>
      <c r="M221" s="39"/>
      <c r="N221" s="39"/>
      <c r="O221" s="51"/>
      <c r="P221" s="38"/>
      <c r="Q221" s="39"/>
      <c r="R221" s="39"/>
      <c r="S221" s="39"/>
      <c r="T221" s="3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99"/>
      <c r="AX221" s="99"/>
      <c r="AY221" s="99"/>
      <c r="AZ221" s="99"/>
      <c r="BA221" s="99"/>
      <c r="BB221" s="99"/>
      <c r="BC221" s="99"/>
      <c r="BD221" s="99"/>
      <c r="BE221" s="99"/>
      <c r="BF221" s="99"/>
      <c r="BG221" s="99"/>
      <c r="BH221" s="99"/>
      <c r="BI221" s="99"/>
      <c r="BJ221" s="99"/>
      <c r="BK221" s="99"/>
      <c r="BL221" s="99"/>
      <c r="BM221" s="99"/>
      <c r="BN221" s="99"/>
      <c r="BO221" s="99"/>
      <c r="BP221" s="99"/>
      <c r="BQ221" s="99"/>
      <c r="BR221" s="99"/>
      <c r="BS221" s="99"/>
      <c r="BT221" s="99"/>
      <c r="BU221" s="99"/>
      <c r="BV221" s="99"/>
      <c r="BW221" s="99"/>
      <c r="BX221" s="99"/>
      <c r="BY221" s="99"/>
      <c r="BZ221" s="99"/>
      <c r="CA221" s="99"/>
      <c r="CB221" s="99"/>
      <c r="CC221" s="99"/>
      <c r="CD221" s="99"/>
      <c r="CE221" s="99"/>
      <c r="CF221" s="99"/>
    </row>
    <row r="222" spans="1:84" s="9" customFormat="1" ht="16.5" customHeight="1" x14ac:dyDescent="0.2">
      <c r="A222" s="36"/>
      <c r="B222" s="36"/>
      <c r="C222" s="44"/>
      <c r="D222" s="78"/>
      <c r="E222" s="70" t="s">
        <v>63</v>
      </c>
      <c r="F222" s="37">
        <f>G222+P222</f>
        <v>72793</v>
      </c>
      <c r="G222" s="38">
        <f>H222+K222+L222+M222</f>
        <v>72793</v>
      </c>
      <c r="H222" s="39">
        <f>SUM(I222:J222)</f>
        <v>72793</v>
      </c>
      <c r="I222" s="39"/>
      <c r="J222" s="39">
        <f>45460+27333</f>
        <v>72793</v>
      </c>
      <c r="K222" s="39"/>
      <c r="L222" s="39"/>
      <c r="M222" s="39"/>
      <c r="N222" s="39"/>
      <c r="O222" s="51"/>
      <c r="P222" s="38"/>
      <c r="Q222" s="39"/>
      <c r="R222" s="39"/>
      <c r="S222" s="39"/>
      <c r="T222" s="3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  <c r="AW222" s="99"/>
      <c r="AX222" s="99"/>
      <c r="AY222" s="99"/>
      <c r="AZ222" s="99"/>
      <c r="BA222" s="99"/>
      <c r="BB222" s="99"/>
      <c r="BC222" s="99"/>
      <c r="BD222" s="99"/>
      <c r="BE222" s="99"/>
      <c r="BF222" s="99"/>
      <c r="BG222" s="99"/>
      <c r="BH222" s="99"/>
      <c r="BI222" s="99"/>
      <c r="BJ222" s="99"/>
      <c r="BK222" s="99"/>
      <c r="BL222" s="99"/>
      <c r="BM222" s="99"/>
      <c r="BN222" s="99"/>
      <c r="BO222" s="99"/>
      <c r="BP222" s="99"/>
      <c r="BQ222" s="99"/>
      <c r="BR222" s="99"/>
      <c r="BS222" s="99"/>
      <c r="BT222" s="99"/>
      <c r="BU222" s="99"/>
      <c r="BV222" s="99"/>
      <c r="BW222" s="99"/>
      <c r="BX222" s="99"/>
      <c r="BY222" s="99"/>
      <c r="BZ222" s="99"/>
      <c r="CA222" s="99"/>
      <c r="CB222" s="99"/>
      <c r="CC222" s="99"/>
      <c r="CD222" s="99"/>
      <c r="CE222" s="99"/>
      <c r="CF222" s="99"/>
    </row>
    <row r="223" spans="1:84" s="16" customFormat="1" ht="16.5" customHeight="1" x14ac:dyDescent="0.2">
      <c r="A223" s="66"/>
      <c r="B223" s="66"/>
      <c r="C223" s="40"/>
      <c r="D223" s="79"/>
      <c r="E223" s="71" t="s">
        <v>64</v>
      </c>
      <c r="F223" s="41">
        <f>F220-F221+F222</f>
        <v>1164020</v>
      </c>
      <c r="G223" s="42">
        <f>G220-G221+G222</f>
        <v>1164020</v>
      </c>
      <c r="H223" s="41">
        <f>H220-H221+H222</f>
        <v>1164020</v>
      </c>
      <c r="I223" s="41"/>
      <c r="J223" s="41">
        <f>J220-J221+J222</f>
        <v>1164020</v>
      </c>
      <c r="K223" s="41"/>
      <c r="L223" s="41"/>
      <c r="M223" s="41"/>
      <c r="N223" s="41"/>
      <c r="O223" s="43"/>
      <c r="P223" s="42"/>
      <c r="Q223" s="41"/>
      <c r="R223" s="41"/>
      <c r="S223" s="55"/>
      <c r="T223" s="55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99"/>
      <c r="BI223" s="99"/>
      <c r="BJ223" s="99"/>
      <c r="BK223" s="99"/>
      <c r="BL223" s="99"/>
      <c r="BM223" s="99"/>
      <c r="BN223" s="99"/>
      <c r="BO223" s="99"/>
      <c r="BP223" s="99"/>
      <c r="BQ223" s="99"/>
      <c r="BR223" s="99"/>
      <c r="BS223" s="99"/>
      <c r="BT223" s="99"/>
      <c r="BU223" s="99"/>
      <c r="BV223" s="99"/>
      <c r="BW223" s="99"/>
      <c r="BX223" s="99"/>
      <c r="BY223" s="99"/>
      <c r="BZ223" s="99"/>
      <c r="CA223" s="99"/>
      <c r="CB223" s="99"/>
      <c r="CC223" s="99"/>
      <c r="CD223" s="99"/>
      <c r="CE223" s="99"/>
      <c r="CF223" s="99"/>
    </row>
    <row r="224" spans="1:84" s="1" customFormat="1" ht="16.5" customHeight="1" x14ac:dyDescent="0.2">
      <c r="A224" s="44"/>
      <c r="B224" s="44"/>
      <c r="C224" s="44">
        <v>4270</v>
      </c>
      <c r="D224" s="160" t="s">
        <v>33</v>
      </c>
      <c r="E224" s="70" t="s">
        <v>61</v>
      </c>
      <c r="F224" s="37">
        <f>G224+P224</f>
        <v>102096</v>
      </c>
      <c r="G224" s="38">
        <f>H224+K224+L224+M224</f>
        <v>102096</v>
      </c>
      <c r="H224" s="39">
        <f>SUM(I224:J224)</f>
        <v>102096</v>
      </c>
      <c r="I224" s="39"/>
      <c r="J224" s="39">
        <v>102096</v>
      </c>
      <c r="K224" s="39"/>
      <c r="L224" s="39"/>
      <c r="M224" s="39"/>
      <c r="N224" s="39"/>
      <c r="O224" s="51"/>
      <c r="P224" s="52"/>
      <c r="Q224" s="39"/>
      <c r="R224" s="39"/>
      <c r="S224" s="39"/>
      <c r="T224" s="39"/>
      <c r="U224" s="5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99"/>
      <c r="AX224" s="99"/>
      <c r="AY224" s="99"/>
      <c r="AZ224" s="99"/>
      <c r="BA224" s="99"/>
      <c r="BB224" s="99"/>
      <c r="BC224" s="99"/>
      <c r="BD224" s="99"/>
      <c r="BE224" s="99"/>
      <c r="BF224" s="99"/>
      <c r="BG224" s="99"/>
      <c r="BH224" s="99"/>
      <c r="BI224" s="99"/>
      <c r="BJ224" s="99"/>
      <c r="BK224" s="99"/>
      <c r="BL224" s="99"/>
      <c r="BM224" s="99"/>
      <c r="BN224" s="99"/>
      <c r="BO224" s="99"/>
      <c r="BP224" s="99"/>
      <c r="BQ224" s="99"/>
      <c r="BR224" s="99"/>
      <c r="BS224" s="99"/>
      <c r="BT224" s="99"/>
      <c r="BU224" s="99"/>
      <c r="BV224" s="99"/>
      <c r="BW224" s="99"/>
      <c r="BX224" s="99"/>
      <c r="BY224" s="99"/>
      <c r="BZ224" s="99"/>
      <c r="CA224" s="99"/>
      <c r="CB224" s="99"/>
      <c r="CC224" s="99"/>
      <c r="CD224" s="99"/>
      <c r="CE224" s="99"/>
      <c r="CF224" s="99"/>
    </row>
    <row r="225" spans="1:84" s="9" customFormat="1" ht="16.5" customHeight="1" x14ac:dyDescent="0.2">
      <c r="A225" s="36"/>
      <c r="B225" s="36"/>
      <c r="C225" s="44"/>
      <c r="D225" s="161"/>
      <c r="E225" s="70" t="s">
        <v>62</v>
      </c>
      <c r="F225" s="37"/>
      <c r="G225" s="38"/>
      <c r="H225" s="39"/>
      <c r="I225" s="39"/>
      <c r="J225" s="39"/>
      <c r="K225" s="39"/>
      <c r="L225" s="39"/>
      <c r="M225" s="39"/>
      <c r="N225" s="39"/>
      <c r="O225" s="51"/>
      <c r="P225" s="38"/>
      <c r="Q225" s="39"/>
      <c r="R225" s="39"/>
      <c r="S225" s="39"/>
      <c r="T225" s="3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  <c r="BB225" s="99"/>
      <c r="BC225" s="99"/>
      <c r="BD225" s="99"/>
      <c r="BE225" s="99"/>
      <c r="BF225" s="99"/>
      <c r="BG225" s="99"/>
      <c r="BH225" s="99"/>
      <c r="BI225" s="99"/>
      <c r="BJ225" s="99"/>
      <c r="BK225" s="99"/>
      <c r="BL225" s="99"/>
      <c r="BM225" s="99"/>
      <c r="BN225" s="99"/>
      <c r="BO225" s="99"/>
      <c r="BP225" s="99"/>
      <c r="BQ225" s="99"/>
      <c r="BR225" s="99"/>
      <c r="BS225" s="99"/>
      <c r="BT225" s="99"/>
      <c r="BU225" s="99"/>
      <c r="BV225" s="99"/>
      <c r="BW225" s="99"/>
      <c r="BX225" s="99"/>
      <c r="BY225" s="99"/>
      <c r="BZ225" s="99"/>
      <c r="CA225" s="99"/>
      <c r="CB225" s="99"/>
      <c r="CC225" s="99"/>
      <c r="CD225" s="99"/>
      <c r="CE225" s="99"/>
      <c r="CF225" s="99"/>
    </row>
    <row r="226" spans="1:84" s="9" customFormat="1" ht="16.5" customHeight="1" x14ac:dyDescent="0.2">
      <c r="A226" s="36"/>
      <c r="B226" s="36"/>
      <c r="C226" s="44"/>
      <c r="D226" s="161"/>
      <c r="E226" s="70" t="s">
        <v>63</v>
      </c>
      <c r="F226" s="37">
        <f>G226+P226</f>
        <v>2500</v>
      </c>
      <c r="G226" s="38">
        <f>H226+K226+L226+M226</f>
        <v>2500</v>
      </c>
      <c r="H226" s="39">
        <f>SUM(I226:J226)</f>
        <v>2500</v>
      </c>
      <c r="I226" s="39"/>
      <c r="J226" s="39">
        <v>2500</v>
      </c>
      <c r="K226" s="39"/>
      <c r="L226" s="39"/>
      <c r="M226" s="39"/>
      <c r="N226" s="39"/>
      <c r="O226" s="51"/>
      <c r="P226" s="38"/>
      <c r="Q226" s="39"/>
      <c r="R226" s="39"/>
      <c r="S226" s="39"/>
      <c r="T226" s="3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  <c r="AW226" s="99"/>
      <c r="AX226" s="99"/>
      <c r="AY226" s="99"/>
      <c r="AZ226" s="99"/>
      <c r="BA226" s="99"/>
      <c r="BB226" s="99"/>
      <c r="BC226" s="99"/>
      <c r="BD226" s="99"/>
      <c r="BE226" s="99"/>
      <c r="BF226" s="99"/>
      <c r="BG226" s="99"/>
      <c r="BH226" s="99"/>
      <c r="BI226" s="99"/>
      <c r="BJ226" s="99"/>
      <c r="BK226" s="99"/>
      <c r="BL226" s="99"/>
      <c r="BM226" s="99"/>
      <c r="BN226" s="99"/>
      <c r="BO226" s="99"/>
      <c r="BP226" s="99"/>
      <c r="BQ226" s="99"/>
      <c r="BR226" s="99"/>
      <c r="BS226" s="99"/>
      <c r="BT226" s="99"/>
      <c r="BU226" s="99"/>
      <c r="BV226" s="99"/>
      <c r="BW226" s="99"/>
      <c r="BX226" s="99"/>
      <c r="BY226" s="99"/>
      <c r="BZ226" s="99"/>
      <c r="CA226" s="99"/>
      <c r="CB226" s="99"/>
      <c r="CC226" s="99"/>
      <c r="CD226" s="99"/>
      <c r="CE226" s="99"/>
      <c r="CF226" s="99"/>
    </row>
    <row r="227" spans="1:84" s="16" customFormat="1" ht="16.5" customHeight="1" x14ac:dyDescent="0.2">
      <c r="A227" s="66"/>
      <c r="B227" s="66"/>
      <c r="C227" s="40"/>
      <c r="D227" s="162"/>
      <c r="E227" s="71" t="s">
        <v>64</v>
      </c>
      <c r="F227" s="41">
        <f>F224-F225+F226</f>
        <v>104596</v>
      </c>
      <c r="G227" s="42">
        <f>G224-G225+G226</f>
        <v>104596</v>
      </c>
      <c r="H227" s="41">
        <f>H224-H225+H226</f>
        <v>104596</v>
      </c>
      <c r="I227" s="41"/>
      <c r="J227" s="41">
        <f>J224-J225+J226</f>
        <v>104596</v>
      </c>
      <c r="K227" s="41"/>
      <c r="L227" s="41"/>
      <c r="M227" s="41"/>
      <c r="N227" s="41"/>
      <c r="O227" s="43"/>
      <c r="P227" s="42"/>
      <c r="Q227" s="41"/>
      <c r="R227" s="41"/>
      <c r="S227" s="55"/>
      <c r="T227" s="55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</row>
    <row r="228" spans="1:84" s="118" customFormat="1" ht="16.5" customHeight="1" x14ac:dyDescent="0.2">
      <c r="A228" s="89"/>
      <c r="B228" s="89"/>
      <c r="C228" s="167" t="s">
        <v>66</v>
      </c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9"/>
    </row>
    <row r="229" spans="1:84" s="118" customFormat="1" ht="16.5" customHeight="1" x14ac:dyDescent="0.2">
      <c r="A229" s="89"/>
      <c r="B229" s="36"/>
      <c r="C229" s="155" t="s">
        <v>102</v>
      </c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7"/>
    </row>
    <row r="230" spans="1:84" s="118" customFormat="1" ht="31.5" customHeight="1" x14ac:dyDescent="0.2">
      <c r="A230" s="89"/>
      <c r="B230" s="36"/>
      <c r="C230" s="155" t="s">
        <v>103</v>
      </c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7"/>
    </row>
    <row r="231" spans="1:84" s="118" customFormat="1" ht="6" customHeight="1" x14ac:dyDescent="0.2">
      <c r="A231" s="89"/>
      <c r="B231" s="36"/>
      <c r="C231" s="155"/>
      <c r="D231" s="156"/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7"/>
    </row>
    <row r="232" spans="1:84" s="118" customFormat="1" ht="16.5" customHeight="1" x14ac:dyDescent="0.2">
      <c r="A232" s="89"/>
      <c r="B232" s="36"/>
      <c r="C232" s="155" t="s">
        <v>163</v>
      </c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7"/>
    </row>
    <row r="233" spans="1:84" s="118" customFormat="1" ht="16.5" customHeight="1" x14ac:dyDescent="0.2">
      <c r="A233" s="89"/>
      <c r="B233" s="36"/>
      <c r="C233" s="155" t="s">
        <v>177</v>
      </c>
      <c r="D233" s="156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7"/>
    </row>
    <row r="234" spans="1:84" s="118" customFormat="1" ht="16.5" customHeight="1" x14ac:dyDescent="0.2">
      <c r="A234" s="89"/>
      <c r="B234" s="36"/>
      <c r="C234" s="155" t="s">
        <v>178</v>
      </c>
      <c r="D234" s="156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7"/>
    </row>
    <row r="235" spans="1:84" s="118" customFormat="1" ht="16.5" customHeight="1" x14ac:dyDescent="0.2">
      <c r="A235" s="89"/>
      <c r="B235" s="36"/>
      <c r="C235" s="155" t="s">
        <v>164</v>
      </c>
      <c r="D235" s="156"/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  <c r="T235" s="157"/>
    </row>
    <row r="236" spans="1:84" s="118" customFormat="1" ht="16.5" customHeight="1" x14ac:dyDescent="0.2">
      <c r="A236" s="89"/>
      <c r="B236" s="36"/>
      <c r="C236" s="155" t="s">
        <v>165</v>
      </c>
      <c r="D236" s="156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7"/>
    </row>
    <row r="237" spans="1:84" s="118" customFormat="1" ht="8.25" customHeight="1" x14ac:dyDescent="0.2">
      <c r="A237" s="89"/>
      <c r="B237" s="36"/>
      <c r="C237" s="155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7"/>
    </row>
    <row r="238" spans="1:84" s="118" customFormat="1" ht="16.5" customHeight="1" x14ac:dyDescent="0.2">
      <c r="A238" s="89"/>
      <c r="B238" s="36"/>
      <c r="C238" s="155" t="s">
        <v>218</v>
      </c>
      <c r="D238" s="156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156"/>
      <c r="Q238" s="156"/>
      <c r="R238" s="156"/>
      <c r="S238" s="156"/>
      <c r="T238" s="157"/>
    </row>
    <row r="239" spans="1:84" s="118" customFormat="1" ht="16.5" customHeight="1" x14ac:dyDescent="0.2">
      <c r="A239" s="89"/>
      <c r="B239" s="36"/>
      <c r="C239" s="155" t="s">
        <v>183</v>
      </c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156"/>
      <c r="Q239" s="156"/>
      <c r="R239" s="156"/>
      <c r="S239" s="156"/>
      <c r="T239" s="157"/>
    </row>
    <row r="240" spans="1:84" s="118" customFormat="1" ht="16.5" customHeight="1" x14ac:dyDescent="0.2">
      <c r="A240" s="89"/>
      <c r="B240" s="36"/>
      <c r="C240" s="155" t="s">
        <v>184</v>
      </c>
      <c r="D240" s="156"/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7"/>
    </row>
    <row r="241" spans="1:84" s="118" customFormat="1" ht="11.25" customHeight="1" x14ac:dyDescent="0.2">
      <c r="A241" s="89"/>
      <c r="B241" s="36"/>
      <c r="C241" s="155"/>
      <c r="D241" s="156"/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7"/>
    </row>
    <row r="242" spans="1:84" s="118" customFormat="1" ht="16.5" customHeight="1" x14ac:dyDescent="0.2">
      <c r="A242" s="89"/>
      <c r="B242" s="36"/>
      <c r="C242" s="155" t="s">
        <v>219</v>
      </c>
      <c r="D242" s="156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7"/>
    </row>
    <row r="243" spans="1:84" s="118" customFormat="1" ht="16.5" customHeight="1" x14ac:dyDescent="0.2">
      <c r="A243" s="89"/>
      <c r="B243" s="36"/>
      <c r="C243" s="155" t="s">
        <v>166</v>
      </c>
      <c r="D243" s="156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7"/>
    </row>
    <row r="244" spans="1:84" s="118" customFormat="1" ht="16.5" customHeight="1" x14ac:dyDescent="0.2">
      <c r="A244" s="89"/>
      <c r="B244" s="36"/>
      <c r="C244" s="155" t="s">
        <v>167</v>
      </c>
      <c r="D244" s="156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7"/>
    </row>
    <row r="245" spans="1:84" s="118" customFormat="1" ht="9" customHeight="1" x14ac:dyDescent="0.2">
      <c r="A245" s="89"/>
      <c r="B245" s="36"/>
      <c r="C245" s="155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7"/>
    </row>
    <row r="246" spans="1:84" s="118" customFormat="1" ht="16.5" customHeight="1" x14ac:dyDescent="0.2">
      <c r="A246" s="89"/>
      <c r="B246" s="36"/>
      <c r="C246" s="155" t="s">
        <v>220</v>
      </c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7"/>
    </row>
    <row r="247" spans="1:84" s="118" customFormat="1" ht="16.5" customHeight="1" x14ac:dyDescent="0.2">
      <c r="A247" s="89"/>
      <c r="B247" s="36"/>
      <c r="C247" s="155" t="s">
        <v>168</v>
      </c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7"/>
    </row>
    <row r="248" spans="1:84" s="118" customFormat="1" ht="16.5" customHeight="1" x14ac:dyDescent="0.2">
      <c r="A248" s="89"/>
      <c r="B248" s="36"/>
      <c r="C248" s="155" t="s">
        <v>169</v>
      </c>
      <c r="D248" s="156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7"/>
    </row>
    <row r="249" spans="1:84" s="118" customFormat="1" ht="16.5" customHeight="1" x14ac:dyDescent="0.2">
      <c r="A249" s="89"/>
      <c r="B249" s="36"/>
      <c r="C249" s="152" t="s">
        <v>170</v>
      </c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153"/>
      <c r="O249" s="153"/>
      <c r="P249" s="153"/>
      <c r="Q249" s="153"/>
      <c r="R249" s="153"/>
      <c r="S249" s="153"/>
      <c r="T249" s="154"/>
    </row>
    <row r="250" spans="1:84" s="5" customFormat="1" ht="18" customHeight="1" x14ac:dyDescent="0.2">
      <c r="A250" s="36"/>
      <c r="B250" s="45">
        <v>80103</v>
      </c>
      <c r="C250" s="44"/>
      <c r="D250" s="158" t="s">
        <v>22</v>
      </c>
      <c r="E250" s="70" t="s">
        <v>61</v>
      </c>
      <c r="F250" s="37">
        <f>G250+P250</f>
        <v>1783635</v>
      </c>
      <c r="G250" s="38">
        <f>H250+K250+L250+M250</f>
        <v>1783635</v>
      </c>
      <c r="H250" s="39">
        <f>SUM(I250:J250)</f>
        <v>1782635</v>
      </c>
      <c r="I250" s="39">
        <v>1615635</v>
      </c>
      <c r="J250" s="39">
        <v>167000</v>
      </c>
      <c r="K250" s="39"/>
      <c r="L250" s="39">
        <v>1000</v>
      </c>
      <c r="M250" s="119"/>
      <c r="N250" s="119"/>
      <c r="O250" s="150"/>
      <c r="P250" s="52"/>
      <c r="Q250" s="119"/>
      <c r="R250" s="119"/>
      <c r="S250" s="119"/>
      <c r="T250" s="119"/>
      <c r="U250" s="2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  <c r="CD250" s="99"/>
      <c r="CE250" s="99"/>
      <c r="CF250" s="99"/>
    </row>
    <row r="251" spans="1:84" s="9" customFormat="1" ht="18" customHeight="1" x14ac:dyDescent="0.2">
      <c r="A251" s="36"/>
      <c r="B251" s="36"/>
      <c r="C251" s="44"/>
      <c r="D251" s="158"/>
      <c r="E251" s="70" t="s">
        <v>62</v>
      </c>
      <c r="F251" s="37"/>
      <c r="G251" s="38"/>
      <c r="H251" s="39"/>
      <c r="I251" s="39"/>
      <c r="J251" s="39"/>
      <c r="K251" s="39"/>
      <c r="L251" s="39"/>
      <c r="M251" s="119"/>
      <c r="N251" s="119"/>
      <c r="O251" s="150"/>
      <c r="P251" s="52"/>
      <c r="Q251" s="119"/>
      <c r="R251" s="119"/>
      <c r="S251" s="119"/>
      <c r="T251" s="119"/>
      <c r="U251" s="2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  <c r="CD251" s="99"/>
      <c r="CE251" s="99"/>
      <c r="CF251" s="99"/>
    </row>
    <row r="252" spans="1:84" s="9" customFormat="1" ht="18" customHeight="1" x14ac:dyDescent="0.2">
      <c r="A252" s="36"/>
      <c r="B252" s="36"/>
      <c r="C252" s="44"/>
      <c r="D252" s="158"/>
      <c r="E252" s="70" t="s">
        <v>63</v>
      </c>
      <c r="F252" s="37">
        <f>G252+P252</f>
        <v>83810</v>
      </c>
      <c r="G252" s="38">
        <f>H252+K252+L252+M252</f>
        <v>83810</v>
      </c>
      <c r="H252" s="39">
        <f>SUM(I252:J252)</f>
        <v>83810</v>
      </c>
      <c r="I252" s="39">
        <f>I256+I260+I264</f>
        <v>83810</v>
      </c>
      <c r="J252" s="39"/>
      <c r="K252" s="39"/>
      <c r="L252" s="39"/>
      <c r="M252" s="119"/>
      <c r="N252" s="119"/>
      <c r="O252" s="150"/>
      <c r="P252" s="52"/>
      <c r="Q252" s="119"/>
      <c r="R252" s="119"/>
      <c r="S252" s="119"/>
      <c r="T252" s="119"/>
      <c r="U252" s="2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99"/>
      <c r="AU252" s="99"/>
      <c r="AV252" s="99"/>
      <c r="AW252" s="99"/>
      <c r="AX252" s="99"/>
      <c r="AY252" s="99"/>
      <c r="AZ252" s="99"/>
      <c r="BA252" s="99"/>
      <c r="BB252" s="99"/>
      <c r="BC252" s="99"/>
      <c r="BD252" s="99"/>
      <c r="BE252" s="99"/>
      <c r="BF252" s="99"/>
      <c r="BG252" s="99"/>
      <c r="BH252" s="99"/>
      <c r="BI252" s="99"/>
      <c r="BJ252" s="99"/>
      <c r="BK252" s="99"/>
      <c r="BL252" s="99"/>
      <c r="BM252" s="99"/>
      <c r="BN252" s="99"/>
      <c r="BO252" s="99"/>
      <c r="BP252" s="99"/>
      <c r="BQ252" s="99"/>
      <c r="BR252" s="99"/>
      <c r="BS252" s="99"/>
      <c r="BT252" s="99"/>
      <c r="BU252" s="99"/>
      <c r="BV252" s="99"/>
      <c r="BW252" s="99"/>
      <c r="BX252" s="99"/>
      <c r="BY252" s="99"/>
      <c r="BZ252" s="99"/>
      <c r="CA252" s="99"/>
      <c r="CB252" s="99"/>
      <c r="CC252" s="99"/>
      <c r="CD252" s="99"/>
      <c r="CE252" s="99"/>
      <c r="CF252" s="99"/>
    </row>
    <row r="253" spans="1:84" s="16" customFormat="1" ht="18" customHeight="1" x14ac:dyDescent="0.2">
      <c r="A253" s="66"/>
      <c r="B253" s="66"/>
      <c r="C253" s="40"/>
      <c r="D253" s="159"/>
      <c r="E253" s="71" t="s">
        <v>64</v>
      </c>
      <c r="F253" s="41">
        <f t="shared" ref="F253:L253" si="18">F250-F251+F252</f>
        <v>1867445</v>
      </c>
      <c r="G253" s="42">
        <f t="shared" si="18"/>
        <v>1867445</v>
      </c>
      <c r="H253" s="41">
        <f t="shared" si="18"/>
        <v>1866445</v>
      </c>
      <c r="I253" s="55">
        <f t="shared" si="18"/>
        <v>1699445</v>
      </c>
      <c r="J253" s="55">
        <f t="shared" si="18"/>
        <v>167000</v>
      </c>
      <c r="K253" s="55"/>
      <c r="L253" s="55">
        <f t="shared" si="18"/>
        <v>1000</v>
      </c>
      <c r="M253" s="41"/>
      <c r="N253" s="41"/>
      <c r="O253" s="43"/>
      <c r="P253" s="42"/>
      <c r="Q253" s="41"/>
      <c r="R253" s="41"/>
      <c r="S253" s="55"/>
      <c r="T253" s="55"/>
      <c r="V253" s="99"/>
      <c r="W253" s="99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</row>
    <row r="254" spans="1:84" s="5" customFormat="1" ht="18" customHeight="1" x14ac:dyDescent="0.2">
      <c r="A254" s="44"/>
      <c r="B254" s="44"/>
      <c r="C254" s="44">
        <v>4010</v>
      </c>
      <c r="D254" s="160" t="s">
        <v>37</v>
      </c>
      <c r="E254" s="70" t="s">
        <v>61</v>
      </c>
      <c r="F254" s="37">
        <f>G254+P254</f>
        <v>1266458</v>
      </c>
      <c r="G254" s="38">
        <f>H254+K254+L254+M254</f>
        <v>1266458</v>
      </c>
      <c r="H254" s="39">
        <f>SUM(I254:J254)</f>
        <v>1266458</v>
      </c>
      <c r="I254" s="39">
        <v>1266458</v>
      </c>
      <c r="J254" s="39"/>
      <c r="K254" s="39"/>
      <c r="L254" s="39"/>
      <c r="M254" s="39"/>
      <c r="N254" s="39"/>
      <c r="O254" s="51"/>
      <c r="P254" s="52"/>
      <c r="Q254" s="39"/>
      <c r="R254" s="39"/>
      <c r="S254" s="39"/>
      <c r="T254" s="3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</row>
    <row r="255" spans="1:84" s="9" customFormat="1" ht="16.5" customHeight="1" x14ac:dyDescent="0.2">
      <c r="A255" s="36"/>
      <c r="B255" s="36"/>
      <c r="C255" s="44"/>
      <c r="D255" s="161"/>
      <c r="E255" s="70" t="s">
        <v>62</v>
      </c>
      <c r="F255" s="37"/>
      <c r="G255" s="38"/>
      <c r="H255" s="39"/>
      <c r="I255" s="39"/>
      <c r="J255" s="39"/>
      <c r="K255" s="39"/>
      <c r="L255" s="39"/>
      <c r="M255" s="39"/>
      <c r="N255" s="39"/>
      <c r="O255" s="51"/>
      <c r="P255" s="38"/>
      <c r="Q255" s="39"/>
      <c r="R255" s="39"/>
      <c r="S255" s="39"/>
      <c r="T255" s="3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</row>
    <row r="256" spans="1:84" s="9" customFormat="1" ht="16.5" customHeight="1" x14ac:dyDescent="0.2">
      <c r="A256" s="36"/>
      <c r="B256" s="36"/>
      <c r="C256" s="44"/>
      <c r="D256" s="161"/>
      <c r="E256" s="70" t="s">
        <v>63</v>
      </c>
      <c r="F256" s="37">
        <f>G256+P256</f>
        <v>70780</v>
      </c>
      <c r="G256" s="38">
        <f>H256+K256+L256+M256</f>
        <v>70780</v>
      </c>
      <c r="H256" s="39">
        <f>SUM(I256:J256)</f>
        <v>70780</v>
      </c>
      <c r="I256" s="39">
        <f>45000+25780</f>
        <v>70780</v>
      </c>
      <c r="J256" s="39"/>
      <c r="K256" s="39"/>
      <c r="L256" s="39"/>
      <c r="M256" s="39"/>
      <c r="N256" s="39"/>
      <c r="O256" s="51"/>
      <c r="P256" s="38"/>
      <c r="Q256" s="39"/>
      <c r="R256" s="39"/>
      <c r="S256" s="39"/>
      <c r="T256" s="39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  <c r="AV256" s="99"/>
      <c r="AW256" s="99"/>
      <c r="AX256" s="99"/>
      <c r="AY256" s="99"/>
      <c r="AZ256" s="99"/>
      <c r="BA256" s="99"/>
      <c r="BB256" s="99"/>
      <c r="BC256" s="99"/>
      <c r="BD256" s="99"/>
      <c r="BE256" s="99"/>
      <c r="BF256" s="99"/>
      <c r="BG256" s="99"/>
      <c r="BH256" s="99"/>
      <c r="BI256" s="99"/>
      <c r="BJ256" s="99"/>
      <c r="BK256" s="99"/>
      <c r="BL256" s="99"/>
      <c r="BM256" s="99"/>
      <c r="BN256" s="99"/>
      <c r="BO256" s="99"/>
      <c r="BP256" s="99"/>
      <c r="BQ256" s="99"/>
      <c r="BR256" s="99"/>
      <c r="BS256" s="99"/>
      <c r="BT256" s="99"/>
      <c r="BU256" s="99"/>
      <c r="BV256" s="99"/>
      <c r="BW256" s="99"/>
      <c r="BX256" s="99"/>
      <c r="BY256" s="99"/>
      <c r="BZ256" s="99"/>
      <c r="CA256" s="99"/>
      <c r="CB256" s="99"/>
      <c r="CC256" s="99"/>
      <c r="CD256" s="99"/>
      <c r="CE256" s="99"/>
      <c r="CF256" s="99"/>
    </row>
    <row r="257" spans="1:84" s="16" customFormat="1" ht="16.5" customHeight="1" x14ac:dyDescent="0.2">
      <c r="A257" s="66"/>
      <c r="B257" s="66"/>
      <c r="C257" s="40"/>
      <c r="D257" s="162"/>
      <c r="E257" s="71" t="s">
        <v>64</v>
      </c>
      <c r="F257" s="41">
        <f>F254-F255+F256</f>
        <v>1337238</v>
      </c>
      <c r="G257" s="42">
        <f>G254-G255+G256</f>
        <v>1337238</v>
      </c>
      <c r="H257" s="41">
        <f>H254-H255+H256</f>
        <v>1337238</v>
      </c>
      <c r="I257" s="41">
        <f>I254-I255+I256</f>
        <v>1337238</v>
      </c>
      <c r="J257" s="41"/>
      <c r="K257" s="41"/>
      <c r="L257" s="41"/>
      <c r="M257" s="41"/>
      <c r="N257" s="41"/>
      <c r="O257" s="43"/>
      <c r="P257" s="42"/>
      <c r="Q257" s="41"/>
      <c r="R257" s="41"/>
      <c r="S257" s="55"/>
      <c r="T257" s="55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9"/>
      <c r="AU257" s="99"/>
      <c r="AV257" s="99"/>
      <c r="AW257" s="99"/>
      <c r="AX257" s="99"/>
      <c r="AY257" s="99"/>
      <c r="AZ257" s="99"/>
      <c r="BA257" s="99"/>
      <c r="BB257" s="99"/>
      <c r="BC257" s="99"/>
      <c r="BD257" s="99"/>
      <c r="BE257" s="99"/>
      <c r="BF257" s="99"/>
      <c r="BG257" s="99"/>
      <c r="BH257" s="99"/>
      <c r="BI257" s="99"/>
      <c r="BJ257" s="99"/>
      <c r="BK257" s="99"/>
      <c r="BL257" s="99"/>
      <c r="BM257" s="99"/>
      <c r="BN257" s="99"/>
      <c r="BO257" s="99"/>
      <c r="BP257" s="99"/>
      <c r="BQ257" s="99"/>
      <c r="BR257" s="99"/>
      <c r="BS257" s="99"/>
      <c r="BT257" s="99"/>
      <c r="BU257" s="99"/>
      <c r="BV257" s="99"/>
      <c r="BW257" s="99"/>
      <c r="BX257" s="99"/>
      <c r="BY257" s="99"/>
      <c r="BZ257" s="99"/>
      <c r="CA257" s="99"/>
      <c r="CB257" s="99"/>
      <c r="CC257" s="99"/>
      <c r="CD257" s="99"/>
      <c r="CE257" s="99"/>
      <c r="CF257" s="99"/>
    </row>
    <row r="258" spans="1:84" s="5" customFormat="1" ht="16.5" customHeight="1" x14ac:dyDescent="0.2">
      <c r="A258" s="44"/>
      <c r="B258" s="44"/>
      <c r="C258" s="44">
        <v>4110</v>
      </c>
      <c r="D258" s="160" t="s">
        <v>29</v>
      </c>
      <c r="E258" s="70" t="s">
        <v>61</v>
      </c>
      <c r="F258" s="37">
        <f>G258+P258</f>
        <v>228214</v>
      </c>
      <c r="G258" s="38">
        <f>H258+K258+L258+M258</f>
        <v>228214</v>
      </c>
      <c r="H258" s="39">
        <f>SUM(I258:J258)</f>
        <v>228214</v>
      </c>
      <c r="I258" s="39">
        <v>228214</v>
      </c>
      <c r="J258" s="39"/>
      <c r="K258" s="39"/>
      <c r="L258" s="39"/>
      <c r="M258" s="39"/>
      <c r="N258" s="39"/>
      <c r="O258" s="51"/>
      <c r="P258" s="52"/>
      <c r="Q258" s="39"/>
      <c r="R258" s="39"/>
      <c r="S258" s="39"/>
      <c r="T258" s="3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</row>
    <row r="259" spans="1:84" s="9" customFormat="1" ht="16.5" customHeight="1" x14ac:dyDescent="0.2">
      <c r="A259" s="36"/>
      <c r="B259" s="36"/>
      <c r="C259" s="44"/>
      <c r="D259" s="161"/>
      <c r="E259" s="70" t="s">
        <v>62</v>
      </c>
      <c r="F259" s="37"/>
      <c r="G259" s="38"/>
      <c r="H259" s="39"/>
      <c r="I259" s="39"/>
      <c r="J259" s="39"/>
      <c r="K259" s="39"/>
      <c r="L259" s="39"/>
      <c r="M259" s="39"/>
      <c r="N259" s="39"/>
      <c r="O259" s="51"/>
      <c r="P259" s="38"/>
      <c r="Q259" s="39"/>
      <c r="R259" s="39"/>
      <c r="S259" s="39"/>
      <c r="T259" s="3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</row>
    <row r="260" spans="1:84" s="9" customFormat="1" ht="16.5" customHeight="1" x14ac:dyDescent="0.2">
      <c r="A260" s="36"/>
      <c r="B260" s="36"/>
      <c r="C260" s="44"/>
      <c r="D260" s="161"/>
      <c r="E260" s="70" t="s">
        <v>63</v>
      </c>
      <c r="F260" s="37">
        <f>G260+P260</f>
        <v>11600</v>
      </c>
      <c r="G260" s="38">
        <f>H260+K260+L260+M260</f>
        <v>11600</v>
      </c>
      <c r="H260" s="39">
        <f>SUM(I260:J260)</f>
        <v>11600</v>
      </c>
      <c r="I260" s="39">
        <f>7600+4000</f>
        <v>11600</v>
      </c>
      <c r="J260" s="39"/>
      <c r="K260" s="39"/>
      <c r="L260" s="39"/>
      <c r="M260" s="39"/>
      <c r="N260" s="39"/>
      <c r="O260" s="51"/>
      <c r="P260" s="38"/>
      <c r="Q260" s="39"/>
      <c r="R260" s="39"/>
      <c r="S260" s="39"/>
      <c r="T260" s="3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</row>
    <row r="261" spans="1:84" s="16" customFormat="1" ht="16.5" customHeight="1" x14ac:dyDescent="0.2">
      <c r="A261" s="66"/>
      <c r="B261" s="66"/>
      <c r="C261" s="40"/>
      <c r="D261" s="162"/>
      <c r="E261" s="71" t="s">
        <v>64</v>
      </c>
      <c r="F261" s="41">
        <f>F258-F259+F260</f>
        <v>239814</v>
      </c>
      <c r="G261" s="42">
        <f>G258-G259+G260</f>
        <v>239814</v>
      </c>
      <c r="H261" s="41">
        <f>H258-H259+H260</f>
        <v>239814</v>
      </c>
      <c r="I261" s="41">
        <f>I258-I259+I260</f>
        <v>239814</v>
      </c>
      <c r="J261" s="41"/>
      <c r="K261" s="41"/>
      <c r="L261" s="41"/>
      <c r="M261" s="41"/>
      <c r="N261" s="41"/>
      <c r="O261" s="43"/>
      <c r="P261" s="42"/>
      <c r="Q261" s="41"/>
      <c r="R261" s="41"/>
      <c r="S261" s="55"/>
      <c r="T261" s="55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</row>
    <row r="262" spans="1:84" s="5" customFormat="1" ht="16.5" customHeight="1" x14ac:dyDescent="0.2">
      <c r="A262" s="44"/>
      <c r="B262" s="44"/>
      <c r="C262" s="44">
        <v>4120</v>
      </c>
      <c r="D262" s="160" t="s">
        <v>91</v>
      </c>
      <c r="E262" s="70" t="s">
        <v>61</v>
      </c>
      <c r="F262" s="37">
        <f>G262+P262</f>
        <v>29289</v>
      </c>
      <c r="G262" s="38">
        <f>H262+K262+L262+M262</f>
        <v>29289</v>
      </c>
      <c r="H262" s="39">
        <f>SUM(I262:J262)</f>
        <v>29289</v>
      </c>
      <c r="I262" s="39">
        <v>29289</v>
      </c>
      <c r="J262" s="39"/>
      <c r="K262" s="39"/>
      <c r="L262" s="39"/>
      <c r="M262" s="39"/>
      <c r="N262" s="39"/>
      <c r="O262" s="51"/>
      <c r="P262" s="52"/>
      <c r="Q262" s="39"/>
      <c r="R262" s="39"/>
      <c r="S262" s="39"/>
      <c r="T262" s="3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</row>
    <row r="263" spans="1:84" s="9" customFormat="1" ht="16.5" customHeight="1" x14ac:dyDescent="0.2">
      <c r="A263" s="36"/>
      <c r="B263" s="36"/>
      <c r="C263" s="44"/>
      <c r="D263" s="161"/>
      <c r="E263" s="70" t="s">
        <v>62</v>
      </c>
      <c r="F263" s="37"/>
      <c r="G263" s="38"/>
      <c r="H263" s="39"/>
      <c r="I263" s="39"/>
      <c r="J263" s="39"/>
      <c r="K263" s="39"/>
      <c r="L263" s="39"/>
      <c r="M263" s="39"/>
      <c r="N263" s="39"/>
      <c r="O263" s="51"/>
      <c r="P263" s="38"/>
      <c r="Q263" s="39"/>
      <c r="R263" s="39"/>
      <c r="S263" s="39"/>
      <c r="T263" s="39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</row>
    <row r="264" spans="1:84" s="9" customFormat="1" ht="16.5" customHeight="1" x14ac:dyDescent="0.2">
      <c r="A264" s="36"/>
      <c r="B264" s="36"/>
      <c r="C264" s="44"/>
      <c r="D264" s="161"/>
      <c r="E264" s="70" t="s">
        <v>63</v>
      </c>
      <c r="F264" s="37">
        <f>G264+P264</f>
        <v>1430</v>
      </c>
      <c r="G264" s="38">
        <f>H264+K264+L264+M264</f>
        <v>1430</v>
      </c>
      <c r="H264" s="39">
        <f>SUM(I264:J264)</f>
        <v>1430</v>
      </c>
      <c r="I264" s="39">
        <v>1430</v>
      </c>
      <c r="J264" s="39"/>
      <c r="K264" s="39"/>
      <c r="L264" s="39"/>
      <c r="M264" s="39"/>
      <c r="N264" s="39"/>
      <c r="O264" s="51"/>
      <c r="P264" s="38"/>
      <c r="Q264" s="39"/>
      <c r="R264" s="39"/>
      <c r="S264" s="39"/>
      <c r="T264" s="3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</row>
    <row r="265" spans="1:84" s="16" customFormat="1" ht="16.5" customHeight="1" x14ac:dyDescent="0.2">
      <c r="A265" s="66"/>
      <c r="B265" s="66"/>
      <c r="C265" s="40"/>
      <c r="D265" s="162"/>
      <c r="E265" s="71" t="s">
        <v>64</v>
      </c>
      <c r="F265" s="41">
        <f>F262-F263+F264</f>
        <v>30719</v>
      </c>
      <c r="G265" s="42">
        <f>G262-G263+G264</f>
        <v>30719</v>
      </c>
      <c r="H265" s="41">
        <f>H262-H263+H264</f>
        <v>30719</v>
      </c>
      <c r="I265" s="41">
        <f>I262-I263+I264</f>
        <v>30719</v>
      </c>
      <c r="J265" s="41"/>
      <c r="K265" s="41"/>
      <c r="L265" s="41"/>
      <c r="M265" s="41"/>
      <c r="N265" s="41"/>
      <c r="O265" s="43"/>
      <c r="P265" s="42"/>
      <c r="Q265" s="41"/>
      <c r="R265" s="41"/>
      <c r="S265" s="55"/>
      <c r="T265" s="55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</row>
    <row r="266" spans="1:84" s="118" customFormat="1" ht="16.5" customHeight="1" x14ac:dyDescent="0.2">
      <c r="A266" s="89"/>
      <c r="B266" s="89"/>
      <c r="C266" s="167" t="s">
        <v>66</v>
      </c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68"/>
      <c r="Q266" s="168"/>
      <c r="R266" s="168"/>
      <c r="S266" s="168"/>
      <c r="T266" s="169"/>
    </row>
    <row r="267" spans="1:84" s="118" customFormat="1" ht="16.5" customHeight="1" x14ac:dyDescent="0.2">
      <c r="A267" s="89"/>
      <c r="B267" s="36"/>
      <c r="C267" s="155" t="s">
        <v>156</v>
      </c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7"/>
    </row>
    <row r="268" spans="1:84" s="118" customFormat="1" ht="16.5" customHeight="1" x14ac:dyDescent="0.2">
      <c r="A268" s="89"/>
      <c r="B268" s="36"/>
      <c r="C268" s="155" t="s">
        <v>154</v>
      </c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Q268" s="156"/>
      <c r="R268" s="156"/>
      <c r="S268" s="156"/>
      <c r="T268" s="157"/>
    </row>
    <row r="269" spans="1:84" s="118" customFormat="1" ht="16.5" customHeight="1" x14ac:dyDescent="0.2">
      <c r="A269" s="89"/>
      <c r="B269" s="36"/>
      <c r="C269" s="155" t="s">
        <v>155</v>
      </c>
      <c r="D269" s="156"/>
      <c r="E269" s="156"/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156"/>
      <c r="Q269" s="156"/>
      <c r="R269" s="156"/>
      <c r="S269" s="156"/>
      <c r="T269" s="157"/>
    </row>
    <row r="270" spans="1:84" s="118" customFormat="1" ht="16.5" customHeight="1" x14ac:dyDescent="0.2">
      <c r="A270" s="89"/>
      <c r="B270" s="36"/>
      <c r="C270" s="155" t="s">
        <v>157</v>
      </c>
      <c r="D270" s="156"/>
      <c r="E270" s="156"/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156"/>
      <c r="Q270" s="156"/>
      <c r="R270" s="156"/>
      <c r="S270" s="156"/>
      <c r="T270" s="157"/>
    </row>
    <row r="271" spans="1:84" s="118" customFormat="1" ht="6" customHeight="1" x14ac:dyDescent="0.2">
      <c r="A271" s="89"/>
      <c r="B271" s="36"/>
      <c r="C271" s="155"/>
      <c r="D271" s="156"/>
      <c r="E271" s="156"/>
      <c r="F271" s="156"/>
      <c r="G271" s="156"/>
      <c r="H271" s="156"/>
      <c r="I271" s="156"/>
      <c r="J271" s="156"/>
      <c r="K271" s="156"/>
      <c r="L271" s="156"/>
      <c r="M271" s="156"/>
      <c r="N271" s="156"/>
      <c r="O271" s="156"/>
      <c r="P271" s="156"/>
      <c r="Q271" s="156"/>
      <c r="R271" s="156"/>
      <c r="S271" s="156"/>
      <c r="T271" s="157"/>
    </row>
    <row r="272" spans="1:84" s="118" customFormat="1" ht="16.5" customHeight="1" x14ac:dyDescent="0.2">
      <c r="A272" s="89"/>
      <c r="B272" s="36"/>
      <c r="C272" s="155" t="s">
        <v>171</v>
      </c>
      <c r="D272" s="156"/>
      <c r="E272" s="156"/>
      <c r="F272" s="156"/>
      <c r="G272" s="156"/>
      <c r="H272" s="156"/>
      <c r="I272" s="156"/>
      <c r="J272" s="156"/>
      <c r="K272" s="156"/>
      <c r="L272" s="156"/>
      <c r="M272" s="156"/>
      <c r="N272" s="156"/>
      <c r="O272" s="156"/>
      <c r="P272" s="156"/>
      <c r="Q272" s="156"/>
      <c r="R272" s="156"/>
      <c r="S272" s="156"/>
      <c r="T272" s="157"/>
    </row>
    <row r="273" spans="1:84" s="118" customFormat="1" ht="16.5" customHeight="1" x14ac:dyDescent="0.2">
      <c r="A273" s="89"/>
      <c r="B273" s="36"/>
      <c r="C273" s="155" t="s">
        <v>172</v>
      </c>
      <c r="D273" s="156"/>
      <c r="E273" s="156"/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156"/>
      <c r="Q273" s="156"/>
      <c r="R273" s="156"/>
      <c r="S273" s="156"/>
      <c r="T273" s="157"/>
    </row>
    <row r="274" spans="1:84" s="118" customFormat="1" ht="16.5" customHeight="1" x14ac:dyDescent="0.2">
      <c r="A274" s="89"/>
      <c r="B274" s="36"/>
      <c r="C274" s="152" t="s">
        <v>173</v>
      </c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  <c r="O274" s="153"/>
      <c r="P274" s="153"/>
      <c r="Q274" s="153"/>
      <c r="R274" s="153"/>
      <c r="S274" s="153"/>
      <c r="T274" s="154"/>
    </row>
    <row r="275" spans="1:84" s="5" customFormat="1" ht="16.5" customHeight="1" x14ac:dyDescent="0.2">
      <c r="A275" s="36"/>
      <c r="B275" s="45">
        <v>80104</v>
      </c>
      <c r="C275" s="44"/>
      <c r="D275" s="82" t="s">
        <v>20</v>
      </c>
      <c r="E275" s="70" t="s">
        <v>61</v>
      </c>
      <c r="F275" s="37">
        <f>G275+P275</f>
        <v>13098329</v>
      </c>
      <c r="G275" s="38">
        <f>H275+K275+L275+M275</f>
        <v>12918329</v>
      </c>
      <c r="H275" s="39">
        <f>SUM(I275:J275)</f>
        <v>9873809</v>
      </c>
      <c r="I275" s="39">
        <v>8679149</v>
      </c>
      <c r="J275" s="39">
        <v>1194660</v>
      </c>
      <c r="K275" s="39">
        <v>3041520</v>
      </c>
      <c r="L275" s="39">
        <v>3000</v>
      </c>
      <c r="M275" s="119"/>
      <c r="N275" s="119"/>
      <c r="O275" s="150"/>
      <c r="P275" s="38">
        <f>Q275+S275+T275</f>
        <v>180000</v>
      </c>
      <c r="Q275" s="39">
        <v>180000</v>
      </c>
      <c r="R275" s="119"/>
      <c r="S275" s="119"/>
      <c r="T275" s="119"/>
      <c r="U275" s="2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99"/>
      <c r="AY275" s="99"/>
      <c r="AZ275" s="99"/>
      <c r="BA275" s="99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99"/>
      <c r="BM275" s="99"/>
      <c r="BN275" s="99"/>
      <c r="BO275" s="99"/>
      <c r="BP275" s="99"/>
      <c r="BQ275" s="99"/>
      <c r="BR275" s="99"/>
      <c r="BS275" s="99"/>
      <c r="BT275" s="99"/>
      <c r="BU275" s="99"/>
      <c r="BV275" s="99"/>
      <c r="BW275" s="99"/>
      <c r="BX275" s="99"/>
      <c r="BY275" s="99"/>
      <c r="BZ275" s="99"/>
      <c r="CA275" s="99"/>
      <c r="CB275" s="99"/>
      <c r="CC275" s="99"/>
      <c r="CD275" s="99"/>
      <c r="CE275" s="99"/>
      <c r="CF275" s="99"/>
    </row>
    <row r="276" spans="1:84" s="9" customFormat="1" ht="16.5" customHeight="1" x14ac:dyDescent="0.2">
      <c r="A276" s="36"/>
      <c r="B276" s="36"/>
      <c r="C276" s="44"/>
      <c r="D276" s="82"/>
      <c r="E276" s="70" t="s">
        <v>62</v>
      </c>
      <c r="F276" s="37"/>
      <c r="G276" s="38"/>
      <c r="H276" s="39"/>
      <c r="I276" s="39"/>
      <c r="J276" s="39"/>
      <c r="K276" s="39"/>
      <c r="L276" s="39"/>
      <c r="M276" s="119"/>
      <c r="N276" s="119"/>
      <c r="O276" s="150"/>
      <c r="P276" s="38"/>
      <c r="Q276" s="39"/>
      <c r="R276" s="119"/>
      <c r="S276" s="119"/>
      <c r="T276" s="119"/>
      <c r="U276" s="10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99"/>
      <c r="AY276" s="99"/>
      <c r="AZ276" s="99"/>
      <c r="BA276" s="99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99"/>
      <c r="BM276" s="99"/>
      <c r="BN276" s="99"/>
      <c r="BO276" s="99"/>
      <c r="BP276" s="99"/>
      <c r="BQ276" s="99"/>
      <c r="BR276" s="99"/>
      <c r="BS276" s="99"/>
      <c r="BT276" s="99"/>
      <c r="BU276" s="99"/>
      <c r="BV276" s="99"/>
      <c r="BW276" s="99"/>
      <c r="BX276" s="99"/>
      <c r="BY276" s="99"/>
      <c r="BZ276" s="99"/>
      <c r="CA276" s="99"/>
      <c r="CB276" s="99"/>
      <c r="CC276" s="99"/>
      <c r="CD276" s="99"/>
      <c r="CE276" s="99"/>
      <c r="CF276" s="99"/>
    </row>
    <row r="277" spans="1:84" s="9" customFormat="1" ht="16.5" customHeight="1" x14ac:dyDescent="0.2">
      <c r="A277" s="36"/>
      <c r="B277" s="36"/>
      <c r="C277" s="44"/>
      <c r="D277" s="82"/>
      <c r="E277" s="70" t="s">
        <v>63</v>
      </c>
      <c r="F277" s="37">
        <f>G277+P277</f>
        <v>794950</v>
      </c>
      <c r="G277" s="38">
        <f>H277+K277+L277+M277</f>
        <v>794950</v>
      </c>
      <c r="H277" s="39">
        <f>SUM(I277:J277)</f>
        <v>299950</v>
      </c>
      <c r="I277" s="39">
        <f t="shared" ref="I277:K277" si="19">I281+I285+I289</f>
        <v>284760</v>
      </c>
      <c r="J277" s="39">
        <f t="shared" si="19"/>
        <v>15190</v>
      </c>
      <c r="K277" s="39">
        <f t="shared" si="19"/>
        <v>495000</v>
      </c>
      <c r="L277" s="39"/>
      <c r="M277" s="119"/>
      <c r="N277" s="119"/>
      <c r="O277" s="150"/>
      <c r="P277" s="38"/>
      <c r="Q277" s="39"/>
      <c r="R277" s="119"/>
      <c r="S277" s="119"/>
      <c r="T277" s="119"/>
      <c r="U277" s="10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99"/>
      <c r="AY277" s="99"/>
      <c r="AZ277" s="99"/>
      <c r="BA277" s="99"/>
      <c r="BB277" s="99"/>
      <c r="BC277" s="99"/>
      <c r="BD277" s="99"/>
      <c r="BE277" s="99"/>
      <c r="BF277" s="99"/>
      <c r="BG277" s="99"/>
      <c r="BH277" s="99"/>
      <c r="BI277" s="99"/>
      <c r="BJ277" s="99"/>
      <c r="BK277" s="99"/>
      <c r="BL277" s="99"/>
      <c r="BM277" s="99"/>
      <c r="BN277" s="99"/>
      <c r="BO277" s="99"/>
      <c r="BP277" s="99"/>
      <c r="BQ277" s="99"/>
      <c r="BR277" s="99"/>
      <c r="BS277" s="99"/>
      <c r="BT277" s="99"/>
      <c r="BU277" s="99"/>
      <c r="BV277" s="99"/>
      <c r="BW277" s="99"/>
      <c r="BX277" s="99"/>
      <c r="BY277" s="99"/>
      <c r="BZ277" s="99"/>
      <c r="CA277" s="99"/>
      <c r="CB277" s="99"/>
      <c r="CC277" s="99"/>
      <c r="CD277" s="99"/>
      <c r="CE277" s="99"/>
      <c r="CF277" s="99"/>
    </row>
    <row r="278" spans="1:84" s="16" customFormat="1" ht="16.5" customHeight="1" x14ac:dyDescent="0.2">
      <c r="A278" s="66"/>
      <c r="B278" s="66"/>
      <c r="C278" s="40"/>
      <c r="D278" s="83"/>
      <c r="E278" s="71" t="s">
        <v>64</v>
      </c>
      <c r="F278" s="41">
        <f t="shared" ref="F278:Q278" si="20">F275-F276+F277</f>
        <v>13893279</v>
      </c>
      <c r="G278" s="42">
        <f t="shared" si="20"/>
        <v>13713279</v>
      </c>
      <c r="H278" s="41">
        <f t="shared" si="20"/>
        <v>10173759</v>
      </c>
      <c r="I278" s="55">
        <f>I275-I276+I277</f>
        <v>8963909</v>
      </c>
      <c r="J278" s="55">
        <f t="shared" si="20"/>
        <v>1209850</v>
      </c>
      <c r="K278" s="55">
        <f>K275-K276+K277</f>
        <v>3536520</v>
      </c>
      <c r="L278" s="55">
        <f>L275-L276+L277</f>
        <v>3000</v>
      </c>
      <c r="M278" s="41"/>
      <c r="N278" s="41"/>
      <c r="O278" s="43"/>
      <c r="P278" s="42">
        <f t="shared" si="20"/>
        <v>180000</v>
      </c>
      <c r="Q278" s="41">
        <f t="shared" si="20"/>
        <v>180000</v>
      </c>
      <c r="R278" s="41"/>
      <c r="S278" s="55"/>
      <c r="T278" s="55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  <c r="AY278" s="99"/>
      <c r="AZ278" s="99"/>
      <c r="BA278" s="99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99"/>
      <c r="BM278" s="99"/>
      <c r="BN278" s="99"/>
      <c r="BO278" s="99"/>
      <c r="BP278" s="99"/>
      <c r="BQ278" s="99"/>
      <c r="BR278" s="99"/>
      <c r="BS278" s="99"/>
      <c r="BT278" s="99"/>
      <c r="BU278" s="99"/>
      <c r="BV278" s="99"/>
      <c r="BW278" s="99"/>
      <c r="BX278" s="99"/>
      <c r="BY278" s="99"/>
      <c r="BZ278" s="99"/>
      <c r="CA278" s="99"/>
      <c r="CB278" s="99"/>
      <c r="CC278" s="99"/>
      <c r="CD278" s="99"/>
      <c r="CE278" s="99"/>
      <c r="CF278" s="99"/>
    </row>
    <row r="279" spans="1:84" s="5" customFormat="1" ht="18" customHeight="1" x14ac:dyDescent="0.2">
      <c r="A279" s="44"/>
      <c r="B279" s="44"/>
      <c r="C279" s="44">
        <v>2540</v>
      </c>
      <c r="D279" s="160" t="s">
        <v>40</v>
      </c>
      <c r="E279" s="70" t="s">
        <v>61</v>
      </c>
      <c r="F279" s="37">
        <f>G279+P279</f>
        <v>2831520</v>
      </c>
      <c r="G279" s="38">
        <f>H279+K279+L279+M279</f>
        <v>2831520</v>
      </c>
      <c r="H279" s="39"/>
      <c r="I279" s="39"/>
      <c r="J279" s="39"/>
      <c r="K279" s="39">
        <v>2831520</v>
      </c>
      <c r="L279" s="39"/>
      <c r="M279" s="39"/>
      <c r="N279" s="39"/>
      <c r="O279" s="51"/>
      <c r="P279" s="52"/>
      <c r="Q279" s="39"/>
      <c r="R279" s="39"/>
      <c r="S279" s="39"/>
      <c r="T279" s="39"/>
      <c r="U279" s="1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99"/>
      <c r="AY279" s="99"/>
      <c r="AZ279" s="99"/>
      <c r="BA279" s="99"/>
      <c r="BB279" s="99"/>
      <c r="BC279" s="99"/>
      <c r="BD279" s="99"/>
      <c r="BE279" s="99"/>
      <c r="BF279" s="99"/>
      <c r="BG279" s="99"/>
      <c r="BH279" s="99"/>
      <c r="BI279" s="99"/>
      <c r="BJ279" s="99"/>
      <c r="BK279" s="99"/>
      <c r="BL279" s="99"/>
      <c r="BM279" s="99"/>
      <c r="BN279" s="99"/>
      <c r="BO279" s="99"/>
      <c r="BP279" s="99"/>
      <c r="BQ279" s="99"/>
      <c r="BR279" s="99"/>
      <c r="BS279" s="99"/>
      <c r="BT279" s="99"/>
      <c r="BU279" s="99"/>
      <c r="BV279" s="99"/>
      <c r="BW279" s="99"/>
      <c r="BX279" s="99"/>
      <c r="BY279" s="99"/>
      <c r="BZ279" s="99"/>
      <c r="CA279" s="99"/>
      <c r="CB279" s="99"/>
      <c r="CC279" s="99"/>
      <c r="CD279" s="99"/>
      <c r="CE279" s="99"/>
      <c r="CF279" s="99"/>
    </row>
    <row r="280" spans="1:84" s="9" customFormat="1" ht="18" customHeight="1" x14ac:dyDescent="0.2">
      <c r="A280" s="36"/>
      <c r="B280" s="36"/>
      <c r="C280" s="44"/>
      <c r="D280" s="161"/>
      <c r="E280" s="70" t="s">
        <v>62</v>
      </c>
      <c r="F280" s="37"/>
      <c r="G280" s="38"/>
      <c r="H280" s="39"/>
      <c r="I280" s="39"/>
      <c r="J280" s="39"/>
      <c r="K280" s="39"/>
      <c r="L280" s="39"/>
      <c r="M280" s="39"/>
      <c r="N280" s="39"/>
      <c r="O280" s="51"/>
      <c r="P280" s="38"/>
      <c r="Q280" s="39"/>
      <c r="R280" s="39"/>
      <c r="S280" s="39"/>
      <c r="T280" s="3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99"/>
      <c r="AY280" s="99"/>
      <c r="AZ280" s="99"/>
      <c r="BA280" s="99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99"/>
      <c r="BM280" s="99"/>
      <c r="BN280" s="99"/>
      <c r="BO280" s="99"/>
      <c r="BP280" s="99"/>
      <c r="BQ280" s="99"/>
      <c r="BR280" s="99"/>
      <c r="BS280" s="99"/>
      <c r="BT280" s="99"/>
      <c r="BU280" s="99"/>
      <c r="BV280" s="99"/>
      <c r="BW280" s="99"/>
      <c r="BX280" s="99"/>
      <c r="BY280" s="99"/>
      <c r="BZ280" s="99"/>
      <c r="CA280" s="99"/>
      <c r="CB280" s="99"/>
      <c r="CC280" s="99"/>
      <c r="CD280" s="99"/>
      <c r="CE280" s="99"/>
      <c r="CF280" s="99"/>
    </row>
    <row r="281" spans="1:84" s="9" customFormat="1" ht="18" customHeight="1" x14ac:dyDescent="0.2">
      <c r="A281" s="36"/>
      <c r="B281" s="36"/>
      <c r="C281" s="44"/>
      <c r="D281" s="161"/>
      <c r="E281" s="70" t="s">
        <v>63</v>
      </c>
      <c r="F281" s="37">
        <f>G281+P281</f>
        <v>495000</v>
      </c>
      <c r="G281" s="38">
        <f>H281+K281+L281+M281</f>
        <v>495000</v>
      </c>
      <c r="H281" s="39"/>
      <c r="I281" s="39"/>
      <c r="J281" s="39"/>
      <c r="K281" s="39">
        <v>495000</v>
      </c>
      <c r="L281" s="39"/>
      <c r="M281" s="39"/>
      <c r="N281" s="39"/>
      <c r="O281" s="51"/>
      <c r="P281" s="38"/>
      <c r="Q281" s="39"/>
      <c r="R281" s="39"/>
      <c r="S281" s="39"/>
      <c r="T281" s="39"/>
      <c r="V281" s="99"/>
      <c r="W281" s="99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9"/>
      <c r="AM281" s="99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99"/>
      <c r="AY281" s="99"/>
      <c r="AZ281" s="99"/>
      <c r="BA281" s="99"/>
      <c r="BB281" s="99"/>
      <c r="BC281" s="99"/>
      <c r="BD281" s="99"/>
      <c r="BE281" s="99"/>
      <c r="BF281" s="99"/>
      <c r="BG281" s="99"/>
      <c r="BH281" s="99"/>
      <c r="BI281" s="99"/>
      <c r="BJ281" s="99"/>
      <c r="BK281" s="99"/>
      <c r="BL281" s="99"/>
      <c r="BM281" s="99"/>
      <c r="BN281" s="99"/>
      <c r="BO281" s="99"/>
      <c r="BP281" s="99"/>
      <c r="BQ281" s="99"/>
      <c r="BR281" s="99"/>
      <c r="BS281" s="99"/>
      <c r="BT281" s="99"/>
      <c r="BU281" s="99"/>
      <c r="BV281" s="99"/>
      <c r="BW281" s="99"/>
      <c r="BX281" s="99"/>
      <c r="BY281" s="99"/>
      <c r="BZ281" s="99"/>
      <c r="CA281" s="99"/>
      <c r="CB281" s="99"/>
      <c r="CC281" s="99"/>
      <c r="CD281" s="99"/>
      <c r="CE281" s="99"/>
      <c r="CF281" s="99"/>
    </row>
    <row r="282" spans="1:84" s="16" customFormat="1" ht="18" customHeight="1" x14ac:dyDescent="0.2">
      <c r="A282" s="66"/>
      <c r="B282" s="66"/>
      <c r="C282" s="40"/>
      <c r="D282" s="162"/>
      <c r="E282" s="71" t="s">
        <v>64</v>
      </c>
      <c r="F282" s="41">
        <f>F279-F280+F281</f>
        <v>3326520</v>
      </c>
      <c r="G282" s="42">
        <f>G279-G280+G281</f>
        <v>3326520</v>
      </c>
      <c r="H282" s="41"/>
      <c r="I282" s="41"/>
      <c r="J282" s="41"/>
      <c r="K282" s="41">
        <f>K279-K280+K281</f>
        <v>3326520</v>
      </c>
      <c r="L282" s="41"/>
      <c r="M282" s="41"/>
      <c r="N282" s="41"/>
      <c r="O282" s="43"/>
      <c r="P282" s="42"/>
      <c r="Q282" s="41"/>
      <c r="R282" s="41"/>
      <c r="S282" s="55"/>
      <c r="T282" s="55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99"/>
      <c r="AY282" s="99"/>
      <c r="AZ282" s="99"/>
      <c r="BA282" s="99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99"/>
      <c r="BM282" s="99"/>
      <c r="BN282" s="99"/>
      <c r="BO282" s="99"/>
      <c r="BP282" s="99"/>
      <c r="BQ282" s="99"/>
      <c r="BR282" s="99"/>
      <c r="BS282" s="99"/>
      <c r="BT282" s="99"/>
      <c r="BU282" s="99"/>
      <c r="BV282" s="99"/>
      <c r="BW282" s="99"/>
      <c r="BX282" s="99"/>
      <c r="BY282" s="99"/>
      <c r="BZ282" s="99"/>
      <c r="CA282" s="99"/>
      <c r="CB282" s="99"/>
      <c r="CC282" s="99"/>
      <c r="CD282" s="99"/>
      <c r="CE282" s="99"/>
      <c r="CF282" s="99"/>
    </row>
    <row r="283" spans="1:84" s="5" customFormat="1" ht="15.95" customHeight="1" x14ac:dyDescent="0.2">
      <c r="A283" s="44"/>
      <c r="B283" s="44"/>
      <c r="C283" s="44">
        <v>4010</v>
      </c>
      <c r="D283" s="160" t="s">
        <v>37</v>
      </c>
      <c r="E283" s="70" t="s">
        <v>61</v>
      </c>
      <c r="F283" s="37">
        <f>G283+P283</f>
        <v>6571856</v>
      </c>
      <c r="G283" s="38">
        <f>H283+K283+L283+M283</f>
        <v>6571856</v>
      </c>
      <c r="H283" s="39">
        <f>SUM(I283:J283)</f>
        <v>6571856</v>
      </c>
      <c r="I283" s="39">
        <v>6571856</v>
      </c>
      <c r="J283" s="39"/>
      <c r="K283" s="39"/>
      <c r="L283" s="39"/>
      <c r="M283" s="39"/>
      <c r="N283" s="39"/>
      <c r="O283" s="51"/>
      <c r="P283" s="52"/>
      <c r="Q283" s="39"/>
      <c r="R283" s="39"/>
      <c r="S283" s="39"/>
      <c r="T283" s="3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99"/>
      <c r="AY283" s="99"/>
      <c r="AZ283" s="99"/>
      <c r="BA283" s="99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99"/>
      <c r="BM283" s="99"/>
      <c r="BN283" s="99"/>
      <c r="BO283" s="99"/>
      <c r="BP283" s="99"/>
      <c r="BQ283" s="99"/>
      <c r="BR283" s="99"/>
      <c r="BS283" s="99"/>
      <c r="BT283" s="99"/>
      <c r="BU283" s="99"/>
      <c r="BV283" s="99"/>
      <c r="BW283" s="99"/>
      <c r="BX283" s="99"/>
      <c r="BY283" s="99"/>
      <c r="BZ283" s="99"/>
      <c r="CA283" s="99"/>
      <c r="CB283" s="99"/>
      <c r="CC283" s="99"/>
      <c r="CD283" s="99"/>
      <c r="CE283" s="99"/>
      <c r="CF283" s="99"/>
    </row>
    <row r="284" spans="1:84" s="9" customFormat="1" ht="15.95" customHeight="1" x14ac:dyDescent="0.2">
      <c r="A284" s="36"/>
      <c r="B284" s="36"/>
      <c r="C284" s="44"/>
      <c r="D284" s="161"/>
      <c r="E284" s="70" t="s">
        <v>62</v>
      </c>
      <c r="F284" s="37"/>
      <c r="G284" s="38"/>
      <c r="H284" s="39"/>
      <c r="I284" s="39"/>
      <c r="J284" s="39"/>
      <c r="K284" s="39"/>
      <c r="L284" s="39"/>
      <c r="M284" s="39"/>
      <c r="N284" s="39"/>
      <c r="O284" s="51"/>
      <c r="P284" s="38"/>
      <c r="Q284" s="39"/>
      <c r="R284" s="39"/>
      <c r="S284" s="39"/>
      <c r="T284" s="3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</row>
    <row r="285" spans="1:84" s="9" customFormat="1" ht="15.95" customHeight="1" x14ac:dyDescent="0.2">
      <c r="A285" s="36"/>
      <c r="B285" s="36"/>
      <c r="C285" s="44"/>
      <c r="D285" s="161"/>
      <c r="E285" s="70" t="s">
        <v>63</v>
      </c>
      <c r="F285" s="37">
        <f>G285+P285</f>
        <v>284760</v>
      </c>
      <c r="G285" s="38">
        <f>H285+K285+L285+M285</f>
        <v>284760</v>
      </c>
      <c r="H285" s="39">
        <f>SUM(I285:J285)</f>
        <v>284760</v>
      </c>
      <c r="I285" s="39">
        <f>170940+113820</f>
        <v>284760</v>
      </c>
      <c r="J285" s="39"/>
      <c r="K285" s="39"/>
      <c r="L285" s="39"/>
      <c r="M285" s="39"/>
      <c r="N285" s="39"/>
      <c r="O285" s="51"/>
      <c r="P285" s="38"/>
      <c r="Q285" s="39"/>
      <c r="R285" s="39"/>
      <c r="S285" s="39"/>
      <c r="T285" s="3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</row>
    <row r="286" spans="1:84" s="16" customFormat="1" ht="15.95" customHeight="1" x14ac:dyDescent="0.2">
      <c r="A286" s="66"/>
      <c r="B286" s="66"/>
      <c r="C286" s="40"/>
      <c r="D286" s="162"/>
      <c r="E286" s="71" t="s">
        <v>64</v>
      </c>
      <c r="F286" s="41">
        <f>F283-F284+F285</f>
        <v>6856616</v>
      </c>
      <c r="G286" s="42">
        <f>G283-G284+G285</f>
        <v>6856616</v>
      </c>
      <c r="H286" s="41">
        <f>H283-H284+H285</f>
        <v>6856616</v>
      </c>
      <c r="I286" s="41">
        <f>I283-I284+I285</f>
        <v>6856616</v>
      </c>
      <c r="J286" s="41"/>
      <c r="K286" s="41"/>
      <c r="L286" s="41"/>
      <c r="M286" s="41"/>
      <c r="N286" s="41"/>
      <c r="O286" s="43"/>
      <c r="P286" s="42"/>
      <c r="Q286" s="41"/>
      <c r="R286" s="41"/>
      <c r="S286" s="55"/>
      <c r="T286" s="55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</row>
    <row r="287" spans="1:84" s="5" customFormat="1" ht="15.95" customHeight="1" x14ac:dyDescent="0.2">
      <c r="A287" s="44"/>
      <c r="B287" s="44"/>
      <c r="C287" s="44">
        <v>4210</v>
      </c>
      <c r="D287" s="160" t="s">
        <v>31</v>
      </c>
      <c r="E287" s="70" t="s">
        <v>61</v>
      </c>
      <c r="F287" s="37">
        <f>G287+P287</f>
        <v>110950</v>
      </c>
      <c r="G287" s="38">
        <f>H287+K287+L287+M287</f>
        <v>110950</v>
      </c>
      <c r="H287" s="39">
        <f>SUM(I287:J287)</f>
        <v>110950</v>
      </c>
      <c r="I287" s="39"/>
      <c r="J287" s="39">
        <v>110950</v>
      </c>
      <c r="K287" s="39"/>
      <c r="L287" s="39"/>
      <c r="M287" s="39"/>
      <c r="N287" s="39"/>
      <c r="O287" s="51"/>
      <c r="P287" s="52"/>
      <c r="Q287" s="39"/>
      <c r="R287" s="39"/>
      <c r="S287" s="39"/>
      <c r="T287" s="3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</row>
    <row r="288" spans="1:84" s="9" customFormat="1" ht="15.95" customHeight="1" x14ac:dyDescent="0.2">
      <c r="A288" s="36"/>
      <c r="B288" s="36"/>
      <c r="C288" s="44"/>
      <c r="D288" s="161"/>
      <c r="E288" s="70" t="s">
        <v>62</v>
      </c>
      <c r="F288" s="37"/>
      <c r="G288" s="38"/>
      <c r="H288" s="39"/>
      <c r="I288" s="39"/>
      <c r="J288" s="39"/>
      <c r="K288" s="39"/>
      <c r="L288" s="39"/>
      <c r="M288" s="39"/>
      <c r="N288" s="39"/>
      <c r="O288" s="51"/>
      <c r="P288" s="38"/>
      <c r="Q288" s="39"/>
      <c r="R288" s="39"/>
      <c r="S288" s="39"/>
      <c r="T288" s="3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</row>
    <row r="289" spans="1:84" s="9" customFormat="1" ht="15.95" customHeight="1" x14ac:dyDescent="0.2">
      <c r="A289" s="36"/>
      <c r="B289" s="36"/>
      <c r="C289" s="44"/>
      <c r="D289" s="161"/>
      <c r="E289" s="70" t="s">
        <v>63</v>
      </c>
      <c r="F289" s="37">
        <f>G289+P289</f>
        <v>15190</v>
      </c>
      <c r="G289" s="38">
        <f>H289+K289+L289+M289</f>
        <v>15190</v>
      </c>
      <c r="H289" s="39">
        <f>SUM(I289:J289)</f>
        <v>15190</v>
      </c>
      <c r="I289" s="39"/>
      <c r="J289" s="39">
        <v>15190</v>
      </c>
      <c r="K289" s="39"/>
      <c r="L289" s="39"/>
      <c r="M289" s="39"/>
      <c r="N289" s="39"/>
      <c r="O289" s="51"/>
      <c r="P289" s="38"/>
      <c r="Q289" s="39"/>
      <c r="R289" s="39"/>
      <c r="S289" s="39"/>
      <c r="T289" s="3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</row>
    <row r="290" spans="1:84" s="16" customFormat="1" ht="15.95" customHeight="1" x14ac:dyDescent="0.2">
      <c r="A290" s="66"/>
      <c r="B290" s="66"/>
      <c r="C290" s="40"/>
      <c r="D290" s="162"/>
      <c r="E290" s="71" t="s">
        <v>64</v>
      </c>
      <c r="F290" s="41">
        <f>F287-F288+F289</f>
        <v>126140</v>
      </c>
      <c r="G290" s="42">
        <f>G287-G288+G289</f>
        <v>126140</v>
      </c>
      <c r="H290" s="41">
        <f>H287-H288+H289</f>
        <v>126140</v>
      </c>
      <c r="I290" s="41"/>
      <c r="J290" s="41">
        <f>J287-J288+J289</f>
        <v>126140</v>
      </c>
      <c r="K290" s="41"/>
      <c r="L290" s="41"/>
      <c r="M290" s="41"/>
      <c r="N290" s="41"/>
      <c r="O290" s="43"/>
      <c r="P290" s="42"/>
      <c r="Q290" s="41"/>
      <c r="R290" s="41"/>
      <c r="S290" s="55"/>
      <c r="T290" s="55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99"/>
      <c r="AY290" s="99"/>
      <c r="AZ290" s="99"/>
      <c r="BA290" s="99"/>
      <c r="BB290" s="99"/>
      <c r="BC290" s="99"/>
      <c r="BD290" s="99"/>
      <c r="BE290" s="99"/>
      <c r="BF290" s="99"/>
      <c r="BG290" s="99"/>
      <c r="BH290" s="99"/>
      <c r="BI290" s="99"/>
      <c r="BJ290" s="99"/>
      <c r="BK290" s="99"/>
      <c r="BL290" s="99"/>
      <c r="BM290" s="99"/>
      <c r="BN290" s="99"/>
      <c r="BO290" s="99"/>
      <c r="BP290" s="99"/>
      <c r="BQ290" s="99"/>
      <c r="BR290" s="99"/>
      <c r="BS290" s="99"/>
      <c r="BT290" s="99"/>
      <c r="BU290" s="99"/>
      <c r="BV290" s="99"/>
      <c r="BW290" s="99"/>
      <c r="BX290" s="99"/>
      <c r="BY290" s="99"/>
      <c r="BZ290" s="99"/>
      <c r="CA290" s="99"/>
      <c r="CB290" s="99"/>
      <c r="CC290" s="99"/>
      <c r="CD290" s="99"/>
      <c r="CE290" s="99"/>
      <c r="CF290" s="99"/>
    </row>
    <row r="291" spans="1:84" s="118" customFormat="1" ht="15.95" customHeight="1" x14ac:dyDescent="0.2">
      <c r="A291" s="89"/>
      <c r="B291" s="89"/>
      <c r="C291" s="167" t="s">
        <v>66</v>
      </c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68"/>
      <c r="Q291" s="168"/>
      <c r="R291" s="168"/>
      <c r="S291" s="168"/>
      <c r="T291" s="169"/>
    </row>
    <row r="292" spans="1:84" s="118" customFormat="1" ht="15.95" customHeight="1" x14ac:dyDescent="0.2">
      <c r="A292" s="89"/>
      <c r="B292" s="36"/>
      <c r="C292" s="155" t="s">
        <v>232</v>
      </c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156"/>
      <c r="T292" s="157"/>
    </row>
    <row r="293" spans="1:84" s="118" customFormat="1" ht="15.95" customHeight="1" x14ac:dyDescent="0.2">
      <c r="A293" s="89"/>
      <c r="B293" s="36"/>
      <c r="C293" s="155" t="s">
        <v>97</v>
      </c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56"/>
      <c r="S293" s="156"/>
      <c r="T293" s="157"/>
    </row>
    <row r="294" spans="1:84" s="118" customFormat="1" ht="15.95" customHeight="1" x14ac:dyDescent="0.2">
      <c r="A294" s="89"/>
      <c r="B294" s="36"/>
      <c r="C294" s="155" t="s">
        <v>46</v>
      </c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56"/>
      <c r="S294" s="156"/>
      <c r="T294" s="157"/>
    </row>
    <row r="295" spans="1:84" s="118" customFormat="1" ht="15.95" customHeight="1" x14ac:dyDescent="0.2">
      <c r="A295" s="89"/>
      <c r="B295" s="36"/>
      <c r="C295" s="155" t="s">
        <v>98</v>
      </c>
      <c r="D295" s="156"/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56"/>
      <c r="R295" s="156"/>
      <c r="S295" s="156"/>
      <c r="T295" s="157"/>
    </row>
    <row r="296" spans="1:84" s="118" customFormat="1" ht="15.95" customHeight="1" x14ac:dyDescent="0.2">
      <c r="A296" s="89"/>
      <c r="B296" s="36"/>
      <c r="C296" s="155" t="s">
        <v>99</v>
      </c>
      <c r="D296" s="156"/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56"/>
      <c r="R296" s="156"/>
      <c r="S296" s="156"/>
      <c r="T296" s="157"/>
    </row>
    <row r="297" spans="1:84" s="118" customFormat="1" ht="15.95" customHeight="1" x14ac:dyDescent="0.2">
      <c r="A297" s="89"/>
      <c r="B297" s="36"/>
      <c r="C297" s="155" t="s">
        <v>100</v>
      </c>
      <c r="D297" s="156"/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56"/>
      <c r="R297" s="156"/>
      <c r="S297" s="156"/>
      <c r="T297" s="157"/>
    </row>
    <row r="298" spans="1:84" s="118" customFormat="1" ht="6" customHeight="1" x14ac:dyDescent="0.2">
      <c r="A298" s="89"/>
      <c r="B298" s="36"/>
      <c r="C298" s="155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7"/>
    </row>
    <row r="299" spans="1:84" s="118" customFormat="1" ht="15.95" customHeight="1" x14ac:dyDescent="0.2">
      <c r="A299" s="89"/>
      <c r="B299" s="36"/>
      <c r="C299" s="155" t="s">
        <v>163</v>
      </c>
      <c r="D299" s="156"/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56"/>
      <c r="R299" s="156"/>
      <c r="S299" s="156"/>
      <c r="T299" s="157"/>
    </row>
    <row r="300" spans="1:84" s="118" customFormat="1" ht="15.95" customHeight="1" x14ac:dyDescent="0.2">
      <c r="A300" s="89"/>
      <c r="B300" s="36"/>
      <c r="C300" s="155" t="s">
        <v>179</v>
      </c>
      <c r="D300" s="156"/>
      <c r="E300" s="156"/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156"/>
      <c r="Q300" s="156"/>
      <c r="R300" s="156"/>
      <c r="S300" s="156"/>
      <c r="T300" s="157"/>
    </row>
    <row r="301" spans="1:84" s="118" customFormat="1" ht="7.5" customHeight="1" x14ac:dyDescent="0.2">
      <c r="A301" s="89"/>
      <c r="B301" s="36"/>
      <c r="C301" s="155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156"/>
      <c r="T301" s="157"/>
    </row>
    <row r="302" spans="1:84" s="118" customFormat="1" ht="15.95" customHeight="1" x14ac:dyDescent="0.2">
      <c r="A302" s="89"/>
      <c r="B302" s="36"/>
      <c r="C302" s="155" t="s">
        <v>218</v>
      </c>
      <c r="D302" s="156"/>
      <c r="E302" s="156"/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156"/>
      <c r="Q302" s="156"/>
      <c r="R302" s="156"/>
      <c r="S302" s="156"/>
      <c r="T302" s="157"/>
    </row>
    <row r="303" spans="1:84" s="118" customFormat="1" ht="15.95" customHeight="1" x14ac:dyDescent="0.2">
      <c r="A303" s="89"/>
      <c r="B303" s="36"/>
      <c r="C303" s="155" t="s">
        <v>185</v>
      </c>
      <c r="D303" s="156"/>
      <c r="E303" s="156"/>
      <c r="F303" s="156"/>
      <c r="G303" s="156"/>
      <c r="H303" s="156"/>
      <c r="I303" s="156"/>
      <c r="J303" s="156"/>
      <c r="K303" s="156"/>
      <c r="L303" s="156"/>
      <c r="M303" s="156"/>
      <c r="N303" s="156"/>
      <c r="O303" s="156"/>
      <c r="P303" s="156"/>
      <c r="Q303" s="156"/>
      <c r="R303" s="156"/>
      <c r="S303" s="156"/>
      <c r="T303" s="157"/>
    </row>
    <row r="304" spans="1:84" s="118" customFormat="1" ht="8.25" customHeight="1" x14ac:dyDescent="0.2">
      <c r="A304" s="89"/>
      <c r="B304" s="36"/>
      <c r="C304" s="155"/>
      <c r="D304" s="156"/>
      <c r="E304" s="156"/>
      <c r="F304" s="156"/>
      <c r="G304" s="156"/>
      <c r="H304" s="156"/>
      <c r="I304" s="156"/>
      <c r="J304" s="156"/>
      <c r="K304" s="156"/>
      <c r="L304" s="156"/>
      <c r="M304" s="156"/>
      <c r="N304" s="156"/>
      <c r="O304" s="156"/>
      <c r="P304" s="156"/>
      <c r="Q304" s="156"/>
      <c r="R304" s="156"/>
      <c r="S304" s="156"/>
      <c r="T304" s="157"/>
    </row>
    <row r="305" spans="1:84" s="118" customFormat="1" ht="15.95" customHeight="1" x14ac:dyDescent="0.2">
      <c r="A305" s="89"/>
      <c r="B305" s="36"/>
      <c r="C305" s="155" t="s">
        <v>221</v>
      </c>
      <c r="D305" s="156"/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56"/>
      <c r="R305" s="156"/>
      <c r="S305" s="156"/>
      <c r="T305" s="157"/>
    </row>
    <row r="306" spans="1:84" s="118" customFormat="1" ht="15.95" customHeight="1" x14ac:dyDescent="0.2">
      <c r="A306" s="89"/>
      <c r="B306" s="36"/>
      <c r="C306" s="152" t="s">
        <v>182</v>
      </c>
      <c r="D306" s="153"/>
      <c r="E306" s="153"/>
      <c r="F306" s="153"/>
      <c r="G306" s="153"/>
      <c r="H306" s="153"/>
      <c r="I306" s="153"/>
      <c r="J306" s="153"/>
      <c r="K306" s="153"/>
      <c r="L306" s="153"/>
      <c r="M306" s="153"/>
      <c r="N306" s="153"/>
      <c r="O306" s="153"/>
      <c r="P306" s="153"/>
      <c r="Q306" s="153"/>
      <c r="R306" s="153"/>
      <c r="S306" s="153"/>
      <c r="T306" s="154"/>
    </row>
    <row r="307" spans="1:84" s="5" customFormat="1" ht="15.95" customHeight="1" x14ac:dyDescent="0.2">
      <c r="A307" s="36"/>
      <c r="B307" s="93">
        <v>80106</v>
      </c>
      <c r="C307" s="95"/>
      <c r="D307" s="216" t="s">
        <v>77</v>
      </c>
      <c r="E307" s="70" t="s">
        <v>61</v>
      </c>
      <c r="F307" s="37">
        <f>G307+P307</f>
        <v>62000</v>
      </c>
      <c r="G307" s="38">
        <f>H307+K307+L307+M307</f>
        <v>62000</v>
      </c>
      <c r="H307" s="39"/>
      <c r="I307" s="39"/>
      <c r="J307" s="39"/>
      <c r="K307" s="39">
        <v>62000</v>
      </c>
      <c r="L307" s="39"/>
      <c r="M307" s="119"/>
      <c r="N307" s="119"/>
      <c r="O307" s="150"/>
      <c r="P307" s="52"/>
      <c r="Q307" s="119"/>
      <c r="R307" s="119"/>
      <c r="S307" s="119"/>
      <c r="T307" s="119"/>
      <c r="U307" s="2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</row>
    <row r="308" spans="1:84" s="9" customFormat="1" ht="15.95" customHeight="1" x14ac:dyDescent="0.2">
      <c r="A308" s="36"/>
      <c r="B308" s="94"/>
      <c r="C308" s="95"/>
      <c r="D308" s="216"/>
      <c r="E308" s="70" t="s">
        <v>62</v>
      </c>
      <c r="F308" s="37"/>
      <c r="G308" s="38"/>
      <c r="H308" s="39"/>
      <c r="I308" s="39"/>
      <c r="J308" s="39"/>
      <c r="K308" s="39"/>
      <c r="L308" s="39"/>
      <c r="M308" s="119"/>
      <c r="N308" s="119"/>
      <c r="O308" s="150"/>
      <c r="P308" s="52"/>
      <c r="Q308" s="119"/>
      <c r="R308" s="119"/>
      <c r="S308" s="119"/>
      <c r="T308" s="119"/>
      <c r="U308" s="2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</row>
    <row r="309" spans="1:84" s="9" customFormat="1" ht="15.95" customHeight="1" x14ac:dyDescent="0.2">
      <c r="A309" s="36"/>
      <c r="B309" s="94"/>
      <c r="C309" s="95"/>
      <c r="D309" s="216"/>
      <c r="E309" s="70" t="s">
        <v>63</v>
      </c>
      <c r="F309" s="37">
        <f>G309+P309</f>
        <v>18000</v>
      </c>
      <c r="G309" s="38">
        <f>H309+K309+L309+M309</f>
        <v>18000</v>
      </c>
      <c r="H309" s="39"/>
      <c r="I309" s="39"/>
      <c r="J309" s="39"/>
      <c r="K309" s="39">
        <f>K313</f>
        <v>18000</v>
      </c>
      <c r="L309" s="39"/>
      <c r="M309" s="119"/>
      <c r="N309" s="119"/>
      <c r="O309" s="150"/>
      <c r="P309" s="52"/>
      <c r="Q309" s="119"/>
      <c r="R309" s="119"/>
      <c r="S309" s="119"/>
      <c r="T309" s="119"/>
      <c r="U309" s="2"/>
      <c r="V309" s="99"/>
      <c r="W309" s="99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99"/>
      <c r="AK309" s="99"/>
      <c r="AL309" s="99"/>
      <c r="AM309" s="99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99"/>
      <c r="AY309" s="99"/>
      <c r="AZ309" s="99"/>
      <c r="BA309" s="99"/>
      <c r="BB309" s="99"/>
      <c r="BC309" s="99"/>
      <c r="BD309" s="99"/>
      <c r="BE309" s="99"/>
      <c r="BF309" s="99"/>
      <c r="BG309" s="99"/>
      <c r="BH309" s="99"/>
      <c r="BI309" s="99"/>
      <c r="BJ309" s="99"/>
      <c r="BK309" s="99"/>
      <c r="BL309" s="99"/>
      <c r="BM309" s="99"/>
      <c r="BN309" s="99"/>
      <c r="BO309" s="99"/>
      <c r="BP309" s="99"/>
      <c r="BQ309" s="99"/>
      <c r="BR309" s="99"/>
      <c r="BS309" s="99"/>
      <c r="BT309" s="99"/>
      <c r="BU309" s="99"/>
      <c r="BV309" s="99"/>
      <c r="BW309" s="99"/>
      <c r="BX309" s="99"/>
      <c r="BY309" s="99"/>
      <c r="BZ309" s="99"/>
      <c r="CA309" s="99"/>
      <c r="CB309" s="99"/>
      <c r="CC309" s="99"/>
      <c r="CD309" s="99"/>
      <c r="CE309" s="99"/>
      <c r="CF309" s="99"/>
    </row>
    <row r="310" spans="1:84" s="16" customFormat="1" ht="15.95" customHeight="1" x14ac:dyDescent="0.2">
      <c r="A310" s="66"/>
      <c r="B310" s="95"/>
      <c r="C310" s="96"/>
      <c r="D310" s="217"/>
      <c r="E310" s="71" t="s">
        <v>64</v>
      </c>
      <c r="F310" s="41">
        <f t="shared" ref="F310:K310" si="21">F307-F308+F309</f>
        <v>80000</v>
      </c>
      <c r="G310" s="42">
        <f t="shared" si="21"/>
        <v>80000</v>
      </c>
      <c r="H310" s="41"/>
      <c r="I310" s="41"/>
      <c r="J310" s="41"/>
      <c r="K310" s="41">
        <f t="shared" si="21"/>
        <v>80000</v>
      </c>
      <c r="L310" s="41"/>
      <c r="M310" s="41"/>
      <c r="N310" s="41"/>
      <c r="O310" s="43"/>
      <c r="P310" s="42"/>
      <c r="Q310" s="41"/>
      <c r="R310" s="41"/>
      <c r="S310" s="55"/>
      <c r="T310" s="55"/>
      <c r="V310" s="99"/>
      <c r="W310" s="99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99"/>
      <c r="AK310" s="99"/>
      <c r="AL310" s="99"/>
      <c r="AM310" s="99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99"/>
      <c r="AY310" s="99"/>
      <c r="AZ310" s="99"/>
      <c r="BA310" s="99"/>
      <c r="BB310" s="99"/>
      <c r="BC310" s="99"/>
      <c r="BD310" s="99"/>
      <c r="BE310" s="99"/>
      <c r="BF310" s="99"/>
      <c r="BG310" s="99"/>
      <c r="BH310" s="99"/>
      <c r="BI310" s="99"/>
      <c r="BJ310" s="99"/>
      <c r="BK310" s="99"/>
      <c r="BL310" s="99"/>
      <c r="BM310" s="99"/>
      <c r="BN310" s="99"/>
      <c r="BO310" s="99"/>
      <c r="BP310" s="99"/>
      <c r="BQ310" s="99"/>
      <c r="BR310" s="99"/>
      <c r="BS310" s="99"/>
      <c r="BT310" s="99"/>
      <c r="BU310" s="99"/>
      <c r="BV310" s="99"/>
      <c r="BW310" s="99"/>
      <c r="BX310" s="99"/>
      <c r="BY310" s="99"/>
      <c r="BZ310" s="99"/>
      <c r="CA310" s="99"/>
      <c r="CB310" s="99"/>
      <c r="CC310" s="99"/>
      <c r="CD310" s="99"/>
      <c r="CE310" s="99"/>
      <c r="CF310" s="99"/>
    </row>
    <row r="311" spans="1:84" s="5" customFormat="1" ht="18" customHeight="1" x14ac:dyDescent="0.2">
      <c r="A311" s="44"/>
      <c r="B311" s="44"/>
      <c r="C311" s="44">
        <v>2540</v>
      </c>
      <c r="D311" s="160" t="s">
        <v>40</v>
      </c>
      <c r="E311" s="70" t="s">
        <v>61</v>
      </c>
      <c r="F311" s="37">
        <f>G311+P311</f>
        <v>54000</v>
      </c>
      <c r="G311" s="38">
        <f>H311+K311+L311+M311</f>
        <v>54000</v>
      </c>
      <c r="H311" s="39"/>
      <c r="I311" s="39"/>
      <c r="J311" s="39"/>
      <c r="K311" s="39">
        <v>54000</v>
      </c>
      <c r="L311" s="39"/>
      <c r="M311" s="39"/>
      <c r="N311" s="39"/>
      <c r="O311" s="51"/>
      <c r="P311" s="52"/>
      <c r="Q311" s="39"/>
      <c r="R311" s="39"/>
      <c r="S311" s="39"/>
      <c r="T311" s="39"/>
      <c r="U311" s="1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</row>
    <row r="312" spans="1:84" s="9" customFormat="1" ht="18" customHeight="1" x14ac:dyDescent="0.2">
      <c r="A312" s="36"/>
      <c r="B312" s="36"/>
      <c r="C312" s="44"/>
      <c r="D312" s="161"/>
      <c r="E312" s="70" t="s">
        <v>62</v>
      </c>
      <c r="F312" s="37"/>
      <c r="G312" s="38"/>
      <c r="H312" s="39"/>
      <c r="I312" s="39"/>
      <c r="J312" s="39"/>
      <c r="K312" s="39"/>
      <c r="L312" s="39"/>
      <c r="M312" s="39"/>
      <c r="N312" s="39"/>
      <c r="O312" s="51"/>
      <c r="P312" s="38"/>
      <c r="Q312" s="39"/>
      <c r="R312" s="39"/>
      <c r="S312" s="39"/>
      <c r="T312" s="3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</row>
    <row r="313" spans="1:84" s="9" customFormat="1" ht="18" customHeight="1" x14ac:dyDescent="0.2">
      <c r="A313" s="36"/>
      <c r="B313" s="36"/>
      <c r="C313" s="44"/>
      <c r="D313" s="161"/>
      <c r="E313" s="70" t="s">
        <v>63</v>
      </c>
      <c r="F313" s="37">
        <f>G313+P313</f>
        <v>18000</v>
      </c>
      <c r="G313" s="38">
        <f>H313+K313+L313+M313</f>
        <v>18000</v>
      </c>
      <c r="H313" s="39"/>
      <c r="I313" s="39"/>
      <c r="J313" s="39"/>
      <c r="K313" s="39">
        <v>18000</v>
      </c>
      <c r="L313" s="39"/>
      <c r="M313" s="39"/>
      <c r="N313" s="39"/>
      <c r="O313" s="51"/>
      <c r="P313" s="38"/>
      <c r="Q313" s="39"/>
      <c r="R313" s="39"/>
      <c r="S313" s="39"/>
      <c r="T313" s="3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</row>
    <row r="314" spans="1:84" s="16" customFormat="1" ht="18" customHeight="1" x14ac:dyDescent="0.2">
      <c r="A314" s="66"/>
      <c r="B314" s="66"/>
      <c r="C314" s="40"/>
      <c r="D314" s="162"/>
      <c r="E314" s="71" t="s">
        <v>64</v>
      </c>
      <c r="F314" s="41">
        <f>F311-F312+F313</f>
        <v>72000</v>
      </c>
      <c r="G314" s="42">
        <f>G311-G312+G313</f>
        <v>72000</v>
      </c>
      <c r="H314" s="41"/>
      <c r="I314" s="41"/>
      <c r="J314" s="41"/>
      <c r="K314" s="41">
        <f>K311-K312+K313</f>
        <v>72000</v>
      </c>
      <c r="L314" s="41"/>
      <c r="M314" s="41"/>
      <c r="N314" s="41"/>
      <c r="O314" s="43"/>
      <c r="P314" s="42"/>
      <c r="Q314" s="41"/>
      <c r="R314" s="41"/>
      <c r="S314" s="55"/>
      <c r="T314" s="55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</row>
    <row r="315" spans="1:84" s="118" customFormat="1" ht="18" customHeight="1" x14ac:dyDescent="0.2">
      <c r="A315" s="89"/>
      <c r="B315" s="89"/>
      <c r="C315" s="167" t="s">
        <v>66</v>
      </c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69"/>
    </row>
    <row r="316" spans="1:84" s="118" customFormat="1" ht="18" customHeight="1" x14ac:dyDescent="0.2">
      <c r="A316" s="89"/>
      <c r="B316" s="36"/>
      <c r="C316" s="155" t="s">
        <v>96</v>
      </c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7"/>
    </row>
    <row r="317" spans="1:84" s="118" customFormat="1" ht="29.1" customHeight="1" x14ac:dyDescent="0.2">
      <c r="A317" s="89"/>
      <c r="B317" s="36"/>
      <c r="C317" s="152" t="s">
        <v>101</v>
      </c>
      <c r="D317" s="153"/>
      <c r="E317" s="153"/>
      <c r="F317" s="153"/>
      <c r="G317" s="153"/>
      <c r="H317" s="153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4"/>
    </row>
    <row r="318" spans="1:84" s="5" customFormat="1" ht="18" customHeight="1" x14ac:dyDescent="0.2">
      <c r="A318" s="36"/>
      <c r="B318" s="45">
        <v>80115</v>
      </c>
      <c r="C318" s="46"/>
      <c r="D318" s="166" t="s">
        <v>79</v>
      </c>
      <c r="E318" s="70" t="s">
        <v>61</v>
      </c>
      <c r="F318" s="37">
        <f>G318+P318</f>
        <v>3328746</v>
      </c>
      <c r="G318" s="38">
        <f>H318+K318+L318+M318</f>
        <v>3328746</v>
      </c>
      <c r="H318" s="39">
        <f>SUM(I318:J318)</f>
        <v>3327466</v>
      </c>
      <c r="I318" s="35">
        <v>3037927</v>
      </c>
      <c r="J318" s="35">
        <v>289539</v>
      </c>
      <c r="K318" s="35"/>
      <c r="L318" s="39">
        <v>1280</v>
      </c>
      <c r="M318" s="50"/>
      <c r="N318" s="50"/>
      <c r="O318" s="148"/>
      <c r="P318" s="34"/>
      <c r="Q318" s="35"/>
      <c r="R318" s="50"/>
      <c r="S318" s="50"/>
      <c r="T318" s="50"/>
      <c r="U318" s="2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</row>
    <row r="319" spans="1:84" s="9" customFormat="1" ht="18" customHeight="1" x14ac:dyDescent="0.2">
      <c r="A319" s="36"/>
      <c r="B319" s="36"/>
      <c r="C319" s="44"/>
      <c r="D319" s="158"/>
      <c r="E319" s="70" t="s">
        <v>62</v>
      </c>
      <c r="F319" s="37"/>
      <c r="G319" s="38"/>
      <c r="H319" s="39"/>
      <c r="I319" s="39"/>
      <c r="J319" s="39"/>
      <c r="K319" s="39"/>
      <c r="L319" s="39"/>
      <c r="M319" s="119"/>
      <c r="N319" s="119"/>
      <c r="O319" s="150"/>
      <c r="P319" s="38"/>
      <c r="Q319" s="39"/>
      <c r="R319" s="119"/>
      <c r="S319" s="119"/>
      <c r="T319" s="119"/>
      <c r="U319" s="10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</row>
    <row r="320" spans="1:84" s="9" customFormat="1" ht="18" customHeight="1" x14ac:dyDescent="0.2">
      <c r="A320" s="36"/>
      <c r="B320" s="36"/>
      <c r="C320" s="44"/>
      <c r="D320" s="158"/>
      <c r="E320" s="70" t="s">
        <v>63</v>
      </c>
      <c r="F320" s="37">
        <f>G320+P320</f>
        <v>64478</v>
      </c>
      <c r="G320" s="38">
        <f>H320+K320+L320+M320</f>
        <v>64478</v>
      </c>
      <c r="H320" s="39">
        <f>SUM(I320:J320)</f>
        <v>64478</v>
      </c>
      <c r="I320" s="39">
        <f>I324</f>
        <v>64478</v>
      </c>
      <c r="J320" s="39"/>
      <c r="K320" s="39"/>
      <c r="L320" s="39"/>
      <c r="M320" s="119"/>
      <c r="N320" s="119"/>
      <c r="O320" s="150"/>
      <c r="P320" s="38"/>
      <c r="Q320" s="39"/>
      <c r="R320" s="119"/>
      <c r="S320" s="119"/>
      <c r="T320" s="119"/>
      <c r="U320" s="10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</row>
    <row r="321" spans="1:84" s="16" customFormat="1" ht="18" customHeight="1" x14ac:dyDescent="0.2">
      <c r="A321" s="66"/>
      <c r="B321" s="66"/>
      <c r="C321" s="40"/>
      <c r="D321" s="159"/>
      <c r="E321" s="71" t="s">
        <v>64</v>
      </c>
      <c r="F321" s="41">
        <f>F318-F319+F320</f>
        <v>3393224</v>
      </c>
      <c r="G321" s="42">
        <f>G318-G319+G320</f>
        <v>3393224</v>
      </c>
      <c r="H321" s="41">
        <f>H318-H319+H320</f>
        <v>3391944</v>
      </c>
      <c r="I321" s="41">
        <f>I318-I319+I320</f>
        <v>3102405</v>
      </c>
      <c r="J321" s="55">
        <f>J318-J319+J320</f>
        <v>289539</v>
      </c>
      <c r="K321" s="41"/>
      <c r="L321" s="41">
        <f>L318-L319+L320</f>
        <v>1280</v>
      </c>
      <c r="M321" s="41"/>
      <c r="N321" s="41"/>
      <c r="O321" s="43"/>
      <c r="P321" s="42"/>
      <c r="Q321" s="41"/>
      <c r="R321" s="41"/>
      <c r="S321" s="55"/>
      <c r="T321" s="55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</row>
    <row r="322" spans="1:84" s="5" customFormat="1" ht="18" customHeight="1" x14ac:dyDescent="0.2">
      <c r="A322" s="44"/>
      <c r="B322" s="44"/>
      <c r="C322" s="44">
        <v>4010</v>
      </c>
      <c r="D322" s="160" t="s">
        <v>37</v>
      </c>
      <c r="E322" s="70" t="s">
        <v>61</v>
      </c>
      <c r="F322" s="37">
        <f>G322+P322</f>
        <v>2401048</v>
      </c>
      <c r="G322" s="38">
        <f>H322+K322+L322+M322</f>
        <v>2401048</v>
      </c>
      <c r="H322" s="39">
        <f>SUM(I322:J322)</f>
        <v>2401048</v>
      </c>
      <c r="I322" s="39">
        <v>2401048</v>
      </c>
      <c r="J322" s="39"/>
      <c r="K322" s="39"/>
      <c r="L322" s="39"/>
      <c r="M322" s="39"/>
      <c r="N322" s="39"/>
      <c r="O322" s="51"/>
      <c r="P322" s="52"/>
      <c r="Q322" s="39"/>
      <c r="R322" s="39"/>
      <c r="S322" s="39"/>
      <c r="T322" s="39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99"/>
      <c r="AY322" s="99"/>
      <c r="AZ322" s="99"/>
      <c r="BA322" s="99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99"/>
      <c r="BM322" s="99"/>
      <c r="BN322" s="99"/>
      <c r="BO322" s="99"/>
      <c r="BP322" s="99"/>
      <c r="BQ322" s="99"/>
      <c r="BR322" s="99"/>
      <c r="BS322" s="99"/>
      <c r="BT322" s="99"/>
      <c r="BU322" s="99"/>
      <c r="BV322" s="99"/>
      <c r="BW322" s="99"/>
      <c r="BX322" s="99"/>
      <c r="BY322" s="99"/>
      <c r="BZ322" s="99"/>
      <c r="CA322" s="99"/>
      <c r="CB322" s="99"/>
      <c r="CC322" s="99"/>
      <c r="CD322" s="99"/>
      <c r="CE322" s="99"/>
      <c r="CF322" s="99"/>
    </row>
    <row r="323" spans="1:84" s="9" customFormat="1" ht="18" customHeight="1" x14ac:dyDescent="0.2">
      <c r="A323" s="36"/>
      <c r="B323" s="36"/>
      <c r="C323" s="44"/>
      <c r="D323" s="161"/>
      <c r="E323" s="70" t="s">
        <v>62</v>
      </c>
      <c r="F323" s="37"/>
      <c r="G323" s="38"/>
      <c r="H323" s="39"/>
      <c r="I323" s="39"/>
      <c r="J323" s="39"/>
      <c r="K323" s="39"/>
      <c r="L323" s="39"/>
      <c r="M323" s="39"/>
      <c r="N323" s="39"/>
      <c r="O323" s="51"/>
      <c r="P323" s="38"/>
      <c r="Q323" s="39"/>
      <c r="R323" s="39"/>
      <c r="S323" s="39"/>
      <c r="T323" s="3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  <c r="AY323" s="99"/>
      <c r="AZ323" s="99"/>
      <c r="BA323" s="99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99"/>
      <c r="BM323" s="99"/>
      <c r="BN323" s="99"/>
      <c r="BO323" s="99"/>
      <c r="BP323" s="99"/>
      <c r="BQ323" s="99"/>
      <c r="BR323" s="99"/>
      <c r="BS323" s="99"/>
      <c r="BT323" s="99"/>
      <c r="BU323" s="99"/>
      <c r="BV323" s="99"/>
      <c r="BW323" s="99"/>
      <c r="BX323" s="99"/>
      <c r="BY323" s="99"/>
      <c r="BZ323" s="99"/>
      <c r="CA323" s="99"/>
      <c r="CB323" s="99"/>
      <c r="CC323" s="99"/>
      <c r="CD323" s="99"/>
      <c r="CE323" s="99"/>
      <c r="CF323" s="99"/>
    </row>
    <row r="324" spans="1:84" s="9" customFormat="1" ht="18" customHeight="1" x14ac:dyDescent="0.2">
      <c r="A324" s="36"/>
      <c r="B324" s="36"/>
      <c r="C324" s="44"/>
      <c r="D324" s="161"/>
      <c r="E324" s="70" t="s">
        <v>63</v>
      </c>
      <c r="F324" s="37">
        <f>G324+P324</f>
        <v>64478</v>
      </c>
      <c r="G324" s="38">
        <f>H324+K324+L324+M324</f>
        <v>64478</v>
      </c>
      <c r="H324" s="39">
        <f>SUM(I324:J324)</f>
        <v>64478</v>
      </c>
      <c r="I324" s="39">
        <v>64478</v>
      </c>
      <c r="J324" s="39"/>
      <c r="K324" s="39"/>
      <c r="L324" s="39"/>
      <c r="M324" s="39"/>
      <c r="N324" s="39"/>
      <c r="O324" s="51"/>
      <c r="P324" s="38"/>
      <c r="Q324" s="39"/>
      <c r="R324" s="39"/>
      <c r="S324" s="39"/>
      <c r="T324" s="3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99"/>
      <c r="AY324" s="99"/>
      <c r="AZ324" s="99"/>
      <c r="BA324" s="99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99"/>
      <c r="BM324" s="99"/>
      <c r="BN324" s="99"/>
      <c r="BO324" s="99"/>
      <c r="BP324" s="99"/>
      <c r="BQ324" s="99"/>
      <c r="BR324" s="99"/>
      <c r="BS324" s="99"/>
      <c r="BT324" s="99"/>
      <c r="BU324" s="99"/>
      <c r="BV324" s="99"/>
      <c r="BW324" s="99"/>
      <c r="BX324" s="99"/>
      <c r="BY324" s="99"/>
      <c r="BZ324" s="99"/>
      <c r="CA324" s="99"/>
      <c r="CB324" s="99"/>
      <c r="CC324" s="99"/>
      <c r="CD324" s="99"/>
      <c r="CE324" s="99"/>
      <c r="CF324" s="99"/>
    </row>
    <row r="325" spans="1:84" s="16" customFormat="1" ht="18" customHeight="1" x14ac:dyDescent="0.2">
      <c r="A325" s="66"/>
      <c r="B325" s="66"/>
      <c r="C325" s="40"/>
      <c r="D325" s="162"/>
      <c r="E325" s="71" t="s">
        <v>64</v>
      </c>
      <c r="F325" s="41">
        <f>F322-F323+F324</f>
        <v>2465526</v>
      </c>
      <c r="G325" s="42">
        <f>G322-G323+G324</f>
        <v>2465526</v>
      </c>
      <c r="H325" s="41">
        <f>H322-H323+H324</f>
        <v>2465526</v>
      </c>
      <c r="I325" s="41">
        <f>I322-I323+I324</f>
        <v>2465526</v>
      </c>
      <c r="J325" s="41"/>
      <c r="K325" s="41"/>
      <c r="L325" s="41"/>
      <c r="M325" s="41"/>
      <c r="N325" s="41"/>
      <c r="O325" s="43"/>
      <c r="P325" s="42"/>
      <c r="Q325" s="41"/>
      <c r="R325" s="41"/>
      <c r="S325" s="55"/>
      <c r="T325" s="55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</row>
    <row r="326" spans="1:84" s="118" customFormat="1" ht="18" customHeight="1" x14ac:dyDescent="0.2">
      <c r="A326" s="89"/>
      <c r="B326" s="89"/>
      <c r="C326" s="167" t="s">
        <v>66</v>
      </c>
      <c r="D326" s="168"/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8"/>
      <c r="T326" s="169"/>
    </row>
    <row r="327" spans="1:84" s="118" customFormat="1" ht="18" customHeight="1" x14ac:dyDescent="0.2">
      <c r="A327" s="89"/>
      <c r="B327" s="36"/>
      <c r="C327" s="155" t="s">
        <v>180</v>
      </c>
      <c r="D327" s="156"/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156"/>
      <c r="Q327" s="156"/>
      <c r="R327" s="156"/>
      <c r="S327" s="156"/>
      <c r="T327" s="157"/>
    </row>
    <row r="328" spans="1:84" s="118" customFormat="1" ht="18" customHeight="1" x14ac:dyDescent="0.2">
      <c r="A328" s="89"/>
      <c r="B328" s="36"/>
      <c r="C328" s="152" t="s">
        <v>181</v>
      </c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153"/>
      <c r="O328" s="153"/>
      <c r="P328" s="153"/>
      <c r="Q328" s="153"/>
      <c r="R328" s="153"/>
      <c r="S328" s="153"/>
      <c r="T328" s="154"/>
    </row>
    <row r="329" spans="1:84" s="5" customFormat="1" ht="18" customHeight="1" x14ac:dyDescent="0.2">
      <c r="A329" s="36"/>
      <c r="B329" s="45">
        <v>80148</v>
      </c>
      <c r="C329" s="46"/>
      <c r="D329" s="166" t="s">
        <v>41</v>
      </c>
      <c r="E329" s="70" t="s">
        <v>61</v>
      </c>
      <c r="F329" s="37">
        <f>G329+P329</f>
        <v>2187311</v>
      </c>
      <c r="G329" s="38">
        <f>H329+K329+L329+M329</f>
        <v>2187311</v>
      </c>
      <c r="H329" s="39">
        <f>SUM(I329:J329)</f>
        <v>2180111</v>
      </c>
      <c r="I329" s="35">
        <v>2002477</v>
      </c>
      <c r="J329" s="35">
        <v>177634</v>
      </c>
      <c r="K329" s="35"/>
      <c r="L329" s="39">
        <v>7200</v>
      </c>
      <c r="M329" s="50"/>
      <c r="N329" s="50"/>
      <c r="O329" s="148"/>
      <c r="P329" s="34"/>
      <c r="Q329" s="35"/>
      <c r="R329" s="50"/>
      <c r="S329" s="50"/>
      <c r="T329" s="50"/>
      <c r="U329" s="2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99"/>
      <c r="AY329" s="99"/>
      <c r="AZ329" s="99"/>
      <c r="BA329" s="99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99"/>
      <c r="BM329" s="99"/>
      <c r="BN329" s="99"/>
      <c r="BO329" s="99"/>
      <c r="BP329" s="99"/>
      <c r="BQ329" s="99"/>
      <c r="BR329" s="99"/>
      <c r="BS329" s="99"/>
      <c r="BT329" s="99"/>
      <c r="BU329" s="99"/>
      <c r="BV329" s="99"/>
      <c r="BW329" s="99"/>
      <c r="BX329" s="99"/>
      <c r="BY329" s="99"/>
      <c r="BZ329" s="99"/>
      <c r="CA329" s="99"/>
      <c r="CB329" s="99"/>
      <c r="CC329" s="99"/>
      <c r="CD329" s="99"/>
      <c r="CE329" s="99"/>
      <c r="CF329" s="99"/>
    </row>
    <row r="330" spans="1:84" s="9" customFormat="1" ht="16.5" customHeight="1" x14ac:dyDescent="0.2">
      <c r="A330" s="36"/>
      <c r="B330" s="36"/>
      <c r="C330" s="44"/>
      <c r="D330" s="158"/>
      <c r="E330" s="70" t="s">
        <v>62</v>
      </c>
      <c r="F330" s="37"/>
      <c r="G330" s="38"/>
      <c r="H330" s="39"/>
      <c r="I330" s="39"/>
      <c r="J330" s="39"/>
      <c r="K330" s="39"/>
      <c r="L330" s="39"/>
      <c r="M330" s="119"/>
      <c r="N330" s="119"/>
      <c r="O330" s="150"/>
      <c r="P330" s="38"/>
      <c r="Q330" s="39"/>
      <c r="R330" s="119"/>
      <c r="S330" s="119"/>
      <c r="T330" s="119"/>
      <c r="U330" s="10"/>
      <c r="V330" s="99"/>
      <c r="W330" s="99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/>
      <c r="AL330" s="99"/>
      <c r="AM330" s="99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99"/>
      <c r="AY330" s="99"/>
      <c r="AZ330" s="99"/>
      <c r="BA330" s="99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99"/>
      <c r="BM330" s="99"/>
      <c r="BN330" s="99"/>
      <c r="BO330" s="99"/>
      <c r="BP330" s="99"/>
      <c r="BQ330" s="99"/>
      <c r="BR330" s="99"/>
      <c r="BS330" s="99"/>
      <c r="BT330" s="99"/>
      <c r="BU330" s="99"/>
      <c r="BV330" s="99"/>
      <c r="BW330" s="99"/>
      <c r="BX330" s="99"/>
      <c r="BY330" s="99"/>
      <c r="BZ330" s="99"/>
      <c r="CA330" s="99"/>
      <c r="CB330" s="99"/>
      <c r="CC330" s="99"/>
      <c r="CD330" s="99"/>
      <c r="CE330" s="99"/>
      <c r="CF330" s="99"/>
    </row>
    <row r="331" spans="1:84" s="9" customFormat="1" ht="16.5" customHeight="1" x14ac:dyDescent="0.2">
      <c r="A331" s="36"/>
      <c r="B331" s="36"/>
      <c r="C331" s="44"/>
      <c r="D331" s="158"/>
      <c r="E331" s="70" t="s">
        <v>63</v>
      </c>
      <c r="F331" s="37">
        <f>G331+P331</f>
        <v>75721</v>
      </c>
      <c r="G331" s="38">
        <f>H331+K331+L331+M331</f>
        <v>75721</v>
      </c>
      <c r="H331" s="39">
        <f>SUM(I331:J331)</f>
        <v>75721</v>
      </c>
      <c r="I331" s="39">
        <f>I335+I339</f>
        <v>75721</v>
      </c>
      <c r="J331" s="39"/>
      <c r="K331" s="39"/>
      <c r="L331" s="39"/>
      <c r="M331" s="119"/>
      <c r="N331" s="119"/>
      <c r="O331" s="150"/>
      <c r="P331" s="38"/>
      <c r="Q331" s="39"/>
      <c r="R331" s="119"/>
      <c r="S331" s="119"/>
      <c r="T331" s="119"/>
      <c r="U331" s="10"/>
      <c r="V331" s="99"/>
      <c r="W331" s="99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/>
      <c r="AM331" s="99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99"/>
      <c r="AY331" s="99"/>
      <c r="AZ331" s="99"/>
      <c r="BA331" s="99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99"/>
      <c r="BM331" s="99"/>
      <c r="BN331" s="99"/>
      <c r="BO331" s="99"/>
      <c r="BP331" s="99"/>
      <c r="BQ331" s="99"/>
      <c r="BR331" s="99"/>
      <c r="BS331" s="99"/>
      <c r="BT331" s="99"/>
      <c r="BU331" s="99"/>
      <c r="BV331" s="99"/>
      <c r="BW331" s="99"/>
      <c r="BX331" s="99"/>
      <c r="BY331" s="99"/>
      <c r="BZ331" s="99"/>
      <c r="CA331" s="99"/>
      <c r="CB331" s="99"/>
      <c r="CC331" s="99"/>
      <c r="CD331" s="99"/>
      <c r="CE331" s="99"/>
      <c r="CF331" s="99"/>
    </row>
    <row r="332" spans="1:84" s="16" customFormat="1" ht="16.5" customHeight="1" x14ac:dyDescent="0.2">
      <c r="A332" s="66"/>
      <c r="B332" s="66"/>
      <c r="C332" s="40"/>
      <c r="D332" s="159"/>
      <c r="E332" s="71" t="s">
        <v>64</v>
      </c>
      <c r="F332" s="41">
        <f t="shared" ref="F332:L332" si="22">F329-F330+F331</f>
        <v>2263032</v>
      </c>
      <c r="G332" s="42">
        <f t="shared" si="22"/>
        <v>2263032</v>
      </c>
      <c r="H332" s="41">
        <f t="shared" si="22"/>
        <v>2255832</v>
      </c>
      <c r="I332" s="41">
        <f t="shared" si="22"/>
        <v>2078198</v>
      </c>
      <c r="J332" s="55">
        <f t="shared" si="22"/>
        <v>177634</v>
      </c>
      <c r="K332" s="41"/>
      <c r="L332" s="41">
        <f t="shared" si="22"/>
        <v>7200</v>
      </c>
      <c r="M332" s="41"/>
      <c r="N332" s="41"/>
      <c r="O332" s="43"/>
      <c r="P332" s="42"/>
      <c r="Q332" s="41"/>
      <c r="R332" s="41"/>
      <c r="S332" s="55"/>
      <c r="T332" s="55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</row>
    <row r="333" spans="1:84" s="5" customFormat="1" ht="16.5" customHeight="1" x14ac:dyDescent="0.2">
      <c r="A333" s="44"/>
      <c r="B333" s="44"/>
      <c r="C333" s="44">
        <v>4010</v>
      </c>
      <c r="D333" s="160" t="s">
        <v>37</v>
      </c>
      <c r="E333" s="70" t="s">
        <v>61</v>
      </c>
      <c r="F333" s="37">
        <f>G333+P333</f>
        <v>1540540</v>
      </c>
      <c r="G333" s="38">
        <f>H333+K333+L333+M333</f>
        <v>1540540</v>
      </c>
      <c r="H333" s="39">
        <f>SUM(I333:J333)</f>
        <v>1540540</v>
      </c>
      <c r="I333" s="39">
        <v>1540540</v>
      </c>
      <c r="J333" s="39"/>
      <c r="K333" s="39"/>
      <c r="L333" s="39"/>
      <c r="M333" s="39"/>
      <c r="N333" s="39"/>
      <c r="O333" s="51"/>
      <c r="P333" s="52"/>
      <c r="Q333" s="39"/>
      <c r="R333" s="39"/>
      <c r="S333" s="39"/>
      <c r="T333" s="3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</row>
    <row r="334" spans="1:84" s="9" customFormat="1" ht="16.5" customHeight="1" x14ac:dyDescent="0.2">
      <c r="A334" s="36"/>
      <c r="B334" s="36"/>
      <c r="C334" s="44"/>
      <c r="D334" s="161"/>
      <c r="E334" s="70" t="s">
        <v>62</v>
      </c>
      <c r="F334" s="37"/>
      <c r="G334" s="38"/>
      <c r="H334" s="39"/>
      <c r="I334" s="39"/>
      <c r="J334" s="39"/>
      <c r="K334" s="39"/>
      <c r="L334" s="39"/>
      <c r="M334" s="39"/>
      <c r="N334" s="39"/>
      <c r="O334" s="51"/>
      <c r="P334" s="38"/>
      <c r="Q334" s="39"/>
      <c r="R334" s="39"/>
      <c r="S334" s="39"/>
      <c r="T334" s="3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</row>
    <row r="335" spans="1:84" s="9" customFormat="1" ht="16.5" customHeight="1" x14ac:dyDescent="0.2">
      <c r="A335" s="36"/>
      <c r="B335" s="36"/>
      <c r="C335" s="44"/>
      <c r="D335" s="161"/>
      <c r="E335" s="70" t="s">
        <v>63</v>
      </c>
      <c r="F335" s="37">
        <f>G335+P335</f>
        <v>67283</v>
      </c>
      <c r="G335" s="38">
        <f>H335+K335+L335+M335</f>
        <v>67283</v>
      </c>
      <c r="H335" s="39">
        <f>SUM(I335:J335)</f>
        <v>67283</v>
      </c>
      <c r="I335" s="39">
        <f>43283+24000</f>
        <v>67283</v>
      </c>
      <c r="J335" s="39"/>
      <c r="K335" s="39"/>
      <c r="L335" s="39"/>
      <c r="M335" s="39"/>
      <c r="N335" s="39"/>
      <c r="O335" s="51"/>
      <c r="P335" s="38"/>
      <c r="Q335" s="39"/>
      <c r="R335" s="39"/>
      <c r="S335" s="39"/>
      <c r="T335" s="3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</row>
    <row r="336" spans="1:84" s="16" customFormat="1" ht="16.5" customHeight="1" x14ac:dyDescent="0.2">
      <c r="A336" s="66"/>
      <c r="B336" s="66"/>
      <c r="C336" s="40"/>
      <c r="D336" s="162"/>
      <c r="E336" s="71" t="s">
        <v>64</v>
      </c>
      <c r="F336" s="41">
        <f>F333-F334+F335</f>
        <v>1607823</v>
      </c>
      <c r="G336" s="42">
        <f>G333-G334+G335</f>
        <v>1607823</v>
      </c>
      <c r="H336" s="41">
        <f>H333-H334+H335</f>
        <v>1607823</v>
      </c>
      <c r="I336" s="41">
        <f>I333-I334+I335</f>
        <v>1607823</v>
      </c>
      <c r="J336" s="41"/>
      <c r="K336" s="41"/>
      <c r="L336" s="41"/>
      <c r="M336" s="41"/>
      <c r="N336" s="41"/>
      <c r="O336" s="43"/>
      <c r="P336" s="42"/>
      <c r="Q336" s="41"/>
      <c r="R336" s="41"/>
      <c r="S336" s="55"/>
      <c r="T336" s="55"/>
      <c r="V336" s="99"/>
      <c r="W336" s="99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99"/>
      <c r="AY336" s="99"/>
      <c r="AZ336" s="99"/>
      <c r="BA336" s="99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99"/>
      <c r="BM336" s="99"/>
      <c r="BN336" s="99"/>
      <c r="BO336" s="99"/>
      <c r="BP336" s="99"/>
      <c r="BQ336" s="99"/>
      <c r="BR336" s="99"/>
      <c r="BS336" s="99"/>
      <c r="BT336" s="99"/>
      <c r="BU336" s="99"/>
      <c r="BV336" s="99"/>
      <c r="BW336" s="99"/>
      <c r="BX336" s="99"/>
      <c r="BY336" s="99"/>
      <c r="BZ336" s="99"/>
      <c r="CA336" s="99"/>
      <c r="CB336" s="99"/>
      <c r="CC336" s="99"/>
      <c r="CD336" s="99"/>
      <c r="CE336" s="99"/>
      <c r="CF336" s="99"/>
    </row>
    <row r="337" spans="1:84" s="1" customFormat="1" ht="16.5" customHeight="1" x14ac:dyDescent="0.2">
      <c r="A337" s="44"/>
      <c r="B337" s="44"/>
      <c r="C337" s="44">
        <v>4110</v>
      </c>
      <c r="D337" s="160" t="s">
        <v>29</v>
      </c>
      <c r="E337" s="70" t="s">
        <v>61</v>
      </c>
      <c r="F337" s="37">
        <f>G337+P337</f>
        <v>281774</v>
      </c>
      <c r="G337" s="38">
        <f>H337+K337+L337+M337</f>
        <v>281774</v>
      </c>
      <c r="H337" s="39">
        <f>SUM(I337:J337)</f>
        <v>281774</v>
      </c>
      <c r="I337" s="39">
        <v>281774</v>
      </c>
      <c r="J337" s="39"/>
      <c r="K337" s="39"/>
      <c r="L337" s="39"/>
      <c r="M337" s="39"/>
      <c r="N337" s="39"/>
      <c r="O337" s="51"/>
      <c r="P337" s="52"/>
      <c r="Q337" s="39"/>
      <c r="R337" s="39"/>
      <c r="S337" s="39"/>
      <c r="T337" s="39"/>
      <c r="U337" s="5"/>
      <c r="V337" s="99"/>
      <c r="W337" s="99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99"/>
      <c r="AY337" s="99"/>
      <c r="AZ337" s="99"/>
      <c r="BA337" s="99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99"/>
      <c r="BM337" s="99"/>
      <c r="BN337" s="99"/>
      <c r="BO337" s="99"/>
      <c r="BP337" s="99"/>
      <c r="BQ337" s="99"/>
      <c r="BR337" s="99"/>
      <c r="BS337" s="99"/>
      <c r="BT337" s="99"/>
      <c r="BU337" s="99"/>
      <c r="BV337" s="99"/>
      <c r="BW337" s="99"/>
      <c r="BX337" s="99"/>
      <c r="BY337" s="99"/>
      <c r="BZ337" s="99"/>
      <c r="CA337" s="99"/>
      <c r="CB337" s="99"/>
      <c r="CC337" s="99"/>
      <c r="CD337" s="99"/>
      <c r="CE337" s="99"/>
      <c r="CF337" s="99"/>
    </row>
    <row r="338" spans="1:84" s="9" customFormat="1" ht="16.5" customHeight="1" x14ac:dyDescent="0.2">
      <c r="A338" s="36"/>
      <c r="B338" s="36"/>
      <c r="C338" s="44"/>
      <c r="D338" s="161"/>
      <c r="E338" s="70" t="s">
        <v>62</v>
      </c>
      <c r="F338" s="37"/>
      <c r="G338" s="38"/>
      <c r="H338" s="39"/>
      <c r="I338" s="39"/>
      <c r="J338" s="39"/>
      <c r="K338" s="39"/>
      <c r="L338" s="39"/>
      <c r="M338" s="39"/>
      <c r="N338" s="39"/>
      <c r="O338" s="51"/>
      <c r="P338" s="38"/>
      <c r="Q338" s="39"/>
      <c r="R338" s="39"/>
      <c r="S338" s="39"/>
      <c r="T338" s="39"/>
      <c r="V338" s="99"/>
      <c r="W338" s="99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99"/>
      <c r="AK338" s="99"/>
      <c r="AL338" s="99"/>
      <c r="AM338" s="99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99"/>
      <c r="AY338" s="99"/>
      <c r="AZ338" s="99"/>
      <c r="BA338" s="99"/>
      <c r="BB338" s="99"/>
      <c r="BC338" s="99"/>
      <c r="BD338" s="99"/>
      <c r="BE338" s="99"/>
      <c r="BF338" s="99"/>
      <c r="BG338" s="99"/>
      <c r="BH338" s="99"/>
      <c r="BI338" s="99"/>
      <c r="BJ338" s="99"/>
      <c r="BK338" s="99"/>
      <c r="BL338" s="99"/>
      <c r="BM338" s="99"/>
      <c r="BN338" s="99"/>
      <c r="BO338" s="99"/>
      <c r="BP338" s="99"/>
      <c r="BQ338" s="99"/>
      <c r="BR338" s="99"/>
      <c r="BS338" s="99"/>
      <c r="BT338" s="99"/>
      <c r="BU338" s="99"/>
      <c r="BV338" s="99"/>
      <c r="BW338" s="99"/>
      <c r="BX338" s="99"/>
      <c r="BY338" s="99"/>
      <c r="BZ338" s="99"/>
      <c r="CA338" s="99"/>
      <c r="CB338" s="99"/>
      <c r="CC338" s="99"/>
      <c r="CD338" s="99"/>
      <c r="CE338" s="99"/>
      <c r="CF338" s="99"/>
    </row>
    <row r="339" spans="1:84" s="9" customFormat="1" ht="16.5" customHeight="1" x14ac:dyDescent="0.2">
      <c r="A339" s="36"/>
      <c r="B339" s="36"/>
      <c r="C339" s="44"/>
      <c r="D339" s="161"/>
      <c r="E339" s="70" t="s">
        <v>63</v>
      </c>
      <c r="F339" s="37">
        <f>G339+P339</f>
        <v>8438</v>
      </c>
      <c r="G339" s="38">
        <f>H339+K339+L339+M339</f>
        <v>8438</v>
      </c>
      <c r="H339" s="39">
        <f>SUM(I339:J339)</f>
        <v>8438</v>
      </c>
      <c r="I339" s="39">
        <f>7238+1200</f>
        <v>8438</v>
      </c>
      <c r="J339" s="39"/>
      <c r="K339" s="39"/>
      <c r="L339" s="39"/>
      <c r="M339" s="39"/>
      <c r="N339" s="39"/>
      <c r="O339" s="51"/>
      <c r="P339" s="38"/>
      <c r="Q339" s="39"/>
      <c r="R339" s="39"/>
      <c r="S339" s="39"/>
      <c r="T339" s="3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</row>
    <row r="340" spans="1:84" s="16" customFormat="1" ht="16.5" customHeight="1" x14ac:dyDescent="0.2">
      <c r="A340" s="66"/>
      <c r="B340" s="66"/>
      <c r="C340" s="40"/>
      <c r="D340" s="162"/>
      <c r="E340" s="71" t="s">
        <v>64</v>
      </c>
      <c r="F340" s="41">
        <f>F337-F338+F339</f>
        <v>290212</v>
      </c>
      <c r="G340" s="42">
        <f>G337-G338+G339</f>
        <v>290212</v>
      </c>
      <c r="H340" s="41">
        <f>H337-H338+H339</f>
        <v>290212</v>
      </c>
      <c r="I340" s="41">
        <f>I337-I338+I339</f>
        <v>290212</v>
      </c>
      <c r="J340" s="41"/>
      <c r="K340" s="41"/>
      <c r="L340" s="41"/>
      <c r="M340" s="41"/>
      <c r="N340" s="41"/>
      <c r="O340" s="43"/>
      <c r="P340" s="42"/>
      <c r="Q340" s="41"/>
      <c r="R340" s="41"/>
      <c r="S340" s="55"/>
      <c r="T340" s="55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</row>
    <row r="341" spans="1:84" s="118" customFormat="1" ht="16.5" customHeight="1" x14ac:dyDescent="0.2">
      <c r="A341" s="89"/>
      <c r="B341" s="89"/>
      <c r="C341" s="167" t="s">
        <v>66</v>
      </c>
      <c r="D341" s="168"/>
      <c r="E341" s="168"/>
      <c r="F341" s="168"/>
      <c r="G341" s="168"/>
      <c r="H341" s="168"/>
      <c r="I341" s="168"/>
      <c r="J341" s="168"/>
      <c r="K341" s="168"/>
      <c r="L341" s="168"/>
      <c r="M341" s="168"/>
      <c r="N341" s="168"/>
      <c r="O341" s="168"/>
      <c r="P341" s="168"/>
      <c r="Q341" s="168"/>
      <c r="R341" s="168"/>
      <c r="S341" s="168"/>
      <c r="T341" s="169"/>
    </row>
    <row r="342" spans="1:84" s="118" customFormat="1" ht="16.5" customHeight="1" x14ac:dyDescent="0.2">
      <c r="A342" s="89"/>
      <c r="B342" s="36"/>
      <c r="C342" s="155" t="s">
        <v>174</v>
      </c>
      <c r="D342" s="156"/>
      <c r="E342" s="156"/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156"/>
      <c r="Q342" s="156"/>
      <c r="R342" s="156"/>
      <c r="S342" s="156"/>
      <c r="T342" s="157"/>
    </row>
    <row r="343" spans="1:84" s="118" customFormat="1" ht="16.5" customHeight="1" x14ac:dyDescent="0.2">
      <c r="A343" s="89"/>
      <c r="B343" s="36"/>
      <c r="C343" s="155" t="s">
        <v>175</v>
      </c>
      <c r="D343" s="156"/>
      <c r="E343" s="156"/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156"/>
      <c r="Q343" s="156"/>
      <c r="R343" s="156"/>
      <c r="S343" s="156"/>
      <c r="T343" s="157"/>
    </row>
    <row r="344" spans="1:84" s="118" customFormat="1" ht="16.5" customHeight="1" x14ac:dyDescent="0.2">
      <c r="A344" s="89"/>
      <c r="B344" s="36"/>
      <c r="C344" s="155" t="s">
        <v>176</v>
      </c>
      <c r="D344" s="156"/>
      <c r="E344" s="156"/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156"/>
      <c r="Q344" s="156"/>
      <c r="R344" s="156"/>
      <c r="S344" s="156"/>
      <c r="T344" s="157"/>
    </row>
    <row r="345" spans="1:84" s="118" customFormat="1" ht="7.5" customHeight="1" x14ac:dyDescent="0.2">
      <c r="A345" s="89"/>
      <c r="B345" s="36"/>
      <c r="C345" s="155"/>
      <c r="D345" s="156"/>
      <c r="E345" s="156"/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156"/>
      <c r="Q345" s="156"/>
      <c r="R345" s="156"/>
      <c r="S345" s="156"/>
      <c r="T345" s="157"/>
    </row>
    <row r="346" spans="1:84" s="118" customFormat="1" ht="16.5" customHeight="1" x14ac:dyDescent="0.2">
      <c r="A346" s="89"/>
      <c r="B346" s="36"/>
      <c r="C346" s="155" t="s">
        <v>186</v>
      </c>
      <c r="D346" s="156"/>
      <c r="E346" s="156"/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156"/>
      <c r="Q346" s="156"/>
      <c r="R346" s="156"/>
      <c r="S346" s="156"/>
      <c r="T346" s="157"/>
    </row>
    <row r="347" spans="1:84" s="118" customFormat="1" ht="16.5" customHeight="1" x14ac:dyDescent="0.2">
      <c r="A347" s="89"/>
      <c r="B347" s="36"/>
      <c r="C347" s="155" t="s">
        <v>187</v>
      </c>
      <c r="D347" s="156"/>
      <c r="E347" s="156"/>
      <c r="F347" s="156"/>
      <c r="G347" s="156"/>
      <c r="H347" s="156"/>
      <c r="I347" s="156"/>
      <c r="J347" s="156"/>
      <c r="K347" s="156"/>
      <c r="L347" s="156"/>
      <c r="M347" s="156"/>
      <c r="N347" s="156"/>
      <c r="O347" s="156"/>
      <c r="P347" s="156"/>
      <c r="Q347" s="156"/>
      <c r="R347" s="156"/>
      <c r="S347" s="156"/>
      <c r="T347" s="157"/>
    </row>
    <row r="348" spans="1:84" s="118" customFormat="1" ht="16.5" customHeight="1" x14ac:dyDescent="0.2">
      <c r="A348" s="89"/>
      <c r="B348" s="36"/>
      <c r="C348" s="152" t="s">
        <v>188</v>
      </c>
      <c r="D348" s="153"/>
      <c r="E348" s="153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4"/>
    </row>
    <row r="349" spans="1:84" s="5" customFormat="1" ht="45.95" customHeight="1" x14ac:dyDescent="0.2">
      <c r="A349" s="36"/>
      <c r="B349" s="45">
        <v>80149</v>
      </c>
      <c r="C349" s="46"/>
      <c r="D349" s="221" t="s">
        <v>76</v>
      </c>
      <c r="E349" s="70" t="s">
        <v>61</v>
      </c>
      <c r="F349" s="37">
        <f>G349+P349</f>
        <v>1565898</v>
      </c>
      <c r="G349" s="38">
        <f>H349+K349+L349+M349</f>
        <v>1565898</v>
      </c>
      <c r="H349" s="39">
        <f>SUM(I349:J349)</f>
        <v>696798</v>
      </c>
      <c r="I349" s="35">
        <v>665003</v>
      </c>
      <c r="J349" s="35">
        <v>31795</v>
      </c>
      <c r="K349" s="39">
        <v>869100</v>
      </c>
      <c r="L349" s="35"/>
      <c r="M349" s="50"/>
      <c r="N349" s="50"/>
      <c r="O349" s="148"/>
      <c r="P349" s="34"/>
      <c r="Q349" s="35"/>
      <c r="R349" s="50"/>
      <c r="S349" s="50"/>
      <c r="T349" s="50"/>
      <c r="U349" s="1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</row>
    <row r="350" spans="1:84" s="9" customFormat="1" ht="45.95" customHeight="1" x14ac:dyDescent="0.2">
      <c r="A350" s="36"/>
      <c r="B350" s="36"/>
      <c r="C350" s="44"/>
      <c r="D350" s="222"/>
      <c r="E350" s="70" t="s">
        <v>62</v>
      </c>
      <c r="F350" s="37"/>
      <c r="G350" s="38"/>
      <c r="H350" s="39"/>
      <c r="I350" s="39"/>
      <c r="J350" s="39"/>
      <c r="K350" s="39"/>
      <c r="L350" s="39"/>
      <c r="M350" s="119"/>
      <c r="N350" s="119"/>
      <c r="O350" s="150"/>
      <c r="P350" s="38"/>
      <c r="Q350" s="39"/>
      <c r="R350" s="119"/>
      <c r="S350" s="119"/>
      <c r="T350" s="119"/>
      <c r="U350" s="10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</row>
    <row r="351" spans="1:84" s="9" customFormat="1" ht="45.95" customHeight="1" x14ac:dyDescent="0.2">
      <c r="A351" s="36"/>
      <c r="B351" s="36"/>
      <c r="C351" s="44"/>
      <c r="D351" s="222"/>
      <c r="E351" s="70" t="s">
        <v>63</v>
      </c>
      <c r="F351" s="37">
        <f>G351+P351</f>
        <v>16150</v>
      </c>
      <c r="G351" s="38">
        <f>H351+K351+L351+M351</f>
        <v>16150</v>
      </c>
      <c r="H351" s="39">
        <f>SUM(I351:J351)</f>
        <v>11150</v>
      </c>
      <c r="I351" s="39">
        <f t="shared" ref="I351" si="23">I355+I359+I363</f>
        <v>11150</v>
      </c>
      <c r="J351" s="39"/>
      <c r="K351" s="39">
        <f>K355+K359+K363</f>
        <v>5000</v>
      </c>
      <c r="L351" s="39"/>
      <c r="M351" s="119"/>
      <c r="N351" s="119"/>
      <c r="O351" s="150"/>
      <c r="P351" s="38"/>
      <c r="Q351" s="39"/>
      <c r="R351" s="119"/>
      <c r="S351" s="119"/>
      <c r="T351" s="119"/>
      <c r="U351" s="10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</row>
    <row r="352" spans="1:84" s="16" customFormat="1" ht="45.95" customHeight="1" x14ac:dyDescent="0.2">
      <c r="A352" s="66"/>
      <c r="B352" s="44"/>
      <c r="C352" s="59"/>
      <c r="D352" s="223"/>
      <c r="E352" s="71" t="s">
        <v>64</v>
      </c>
      <c r="F352" s="41">
        <f t="shared" ref="F352:K352" si="24">F349-F350+F351</f>
        <v>1582048</v>
      </c>
      <c r="G352" s="42">
        <f t="shared" si="24"/>
        <v>1582048</v>
      </c>
      <c r="H352" s="41">
        <f t="shared" si="24"/>
        <v>707948</v>
      </c>
      <c r="I352" s="41">
        <f t="shared" si="24"/>
        <v>676153</v>
      </c>
      <c r="J352" s="41">
        <f t="shared" si="24"/>
        <v>31795</v>
      </c>
      <c r="K352" s="41">
        <f t="shared" si="24"/>
        <v>874100</v>
      </c>
      <c r="L352" s="41"/>
      <c r="M352" s="41"/>
      <c r="N352" s="41"/>
      <c r="O352" s="43"/>
      <c r="P352" s="42"/>
      <c r="Q352" s="41"/>
      <c r="R352" s="41"/>
      <c r="S352" s="55"/>
      <c r="T352" s="55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99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99"/>
      <c r="AY352" s="99"/>
      <c r="AZ352" s="99"/>
      <c r="BA352" s="99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99"/>
      <c r="BM352" s="99"/>
      <c r="BN352" s="99"/>
      <c r="BO352" s="99"/>
      <c r="BP352" s="99"/>
      <c r="BQ352" s="99"/>
      <c r="BR352" s="99"/>
      <c r="BS352" s="99"/>
      <c r="BT352" s="99"/>
      <c r="BU352" s="99"/>
      <c r="BV352" s="99"/>
      <c r="BW352" s="99"/>
      <c r="BX352" s="99"/>
      <c r="BY352" s="99"/>
      <c r="BZ352" s="99"/>
      <c r="CA352" s="99"/>
      <c r="CB352" s="99"/>
      <c r="CC352" s="99"/>
      <c r="CD352" s="99"/>
      <c r="CE352" s="99"/>
      <c r="CF352" s="99"/>
    </row>
    <row r="353" spans="1:84" s="5" customFormat="1" ht="16.5" customHeight="1" x14ac:dyDescent="0.2">
      <c r="A353" s="44"/>
      <c r="B353" s="44"/>
      <c r="C353" s="44">
        <v>2540</v>
      </c>
      <c r="D353" s="160" t="s">
        <v>40</v>
      </c>
      <c r="E353" s="70" t="s">
        <v>61</v>
      </c>
      <c r="F353" s="37">
        <f>G353+P353</f>
        <v>869100</v>
      </c>
      <c r="G353" s="38">
        <f>H353+K353+L353+M353</f>
        <v>869100</v>
      </c>
      <c r="H353" s="39"/>
      <c r="I353" s="39"/>
      <c r="J353" s="39"/>
      <c r="K353" s="39">
        <v>869100</v>
      </c>
      <c r="L353" s="39"/>
      <c r="M353" s="39"/>
      <c r="N353" s="39"/>
      <c r="O353" s="51"/>
      <c r="P353" s="52"/>
      <c r="Q353" s="39"/>
      <c r="R353" s="39"/>
      <c r="S353" s="39"/>
      <c r="T353" s="39"/>
      <c r="U353" s="1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</row>
    <row r="354" spans="1:84" s="9" customFormat="1" ht="16.5" customHeight="1" x14ac:dyDescent="0.2">
      <c r="A354" s="36"/>
      <c r="B354" s="36"/>
      <c r="C354" s="44"/>
      <c r="D354" s="161"/>
      <c r="E354" s="70" t="s">
        <v>62</v>
      </c>
      <c r="F354" s="37"/>
      <c r="G354" s="38"/>
      <c r="H354" s="39"/>
      <c r="I354" s="39"/>
      <c r="J354" s="39"/>
      <c r="K354" s="39"/>
      <c r="L354" s="39"/>
      <c r="M354" s="39"/>
      <c r="N354" s="39"/>
      <c r="O354" s="51"/>
      <c r="P354" s="38"/>
      <c r="Q354" s="39"/>
      <c r="R354" s="39"/>
      <c r="S354" s="39"/>
      <c r="T354" s="3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</row>
    <row r="355" spans="1:84" s="9" customFormat="1" ht="16.5" customHeight="1" x14ac:dyDescent="0.2">
      <c r="A355" s="36"/>
      <c r="B355" s="36"/>
      <c r="C355" s="44"/>
      <c r="D355" s="161"/>
      <c r="E355" s="70" t="s">
        <v>63</v>
      </c>
      <c r="F355" s="37">
        <f>G355+P355</f>
        <v>5000</v>
      </c>
      <c r="G355" s="38">
        <f>H355+K355+L355+M355</f>
        <v>5000</v>
      </c>
      <c r="H355" s="39"/>
      <c r="I355" s="39"/>
      <c r="J355" s="39"/>
      <c r="K355" s="39">
        <v>5000</v>
      </c>
      <c r="L355" s="39"/>
      <c r="M355" s="39"/>
      <c r="N355" s="39"/>
      <c r="O355" s="51"/>
      <c r="P355" s="38"/>
      <c r="Q355" s="39"/>
      <c r="R355" s="39"/>
      <c r="S355" s="39"/>
      <c r="T355" s="3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</row>
    <row r="356" spans="1:84" s="16" customFormat="1" ht="16.5" customHeight="1" x14ac:dyDescent="0.2">
      <c r="A356" s="66"/>
      <c r="B356" s="66"/>
      <c r="C356" s="40"/>
      <c r="D356" s="162"/>
      <c r="E356" s="71" t="s">
        <v>64</v>
      </c>
      <c r="F356" s="41">
        <f>F353-F354+F355</f>
        <v>874100</v>
      </c>
      <c r="G356" s="42">
        <f>G353-G354+G355</f>
        <v>874100</v>
      </c>
      <c r="H356" s="41"/>
      <c r="I356" s="41"/>
      <c r="J356" s="41"/>
      <c r="K356" s="41">
        <f>K353-K354+K355</f>
        <v>874100</v>
      </c>
      <c r="L356" s="41"/>
      <c r="M356" s="41"/>
      <c r="N356" s="41"/>
      <c r="O356" s="43"/>
      <c r="P356" s="42"/>
      <c r="Q356" s="41"/>
      <c r="R356" s="41"/>
      <c r="S356" s="55"/>
      <c r="T356" s="55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</row>
    <row r="357" spans="1:84" s="5" customFormat="1" ht="18" customHeight="1" x14ac:dyDescent="0.2">
      <c r="A357" s="44"/>
      <c r="B357" s="44"/>
      <c r="C357" s="44">
        <v>4010</v>
      </c>
      <c r="D357" s="160" t="s">
        <v>37</v>
      </c>
      <c r="E357" s="70" t="s">
        <v>61</v>
      </c>
      <c r="F357" s="37">
        <f>G357+P357</f>
        <v>523002</v>
      </c>
      <c r="G357" s="38">
        <f>H357+K357+L357+M357</f>
        <v>523002</v>
      </c>
      <c r="H357" s="39">
        <f>SUM(I357:J357)</f>
        <v>523002</v>
      </c>
      <c r="I357" s="39">
        <v>523002</v>
      </c>
      <c r="J357" s="39"/>
      <c r="K357" s="39"/>
      <c r="L357" s="39"/>
      <c r="M357" s="39"/>
      <c r="N357" s="39"/>
      <c r="O357" s="51"/>
      <c r="P357" s="52"/>
      <c r="Q357" s="39"/>
      <c r="R357" s="39"/>
      <c r="S357" s="39"/>
      <c r="T357" s="39"/>
      <c r="U357" s="1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</row>
    <row r="358" spans="1:84" s="9" customFormat="1" ht="18" customHeight="1" x14ac:dyDescent="0.2">
      <c r="A358" s="36"/>
      <c r="B358" s="36"/>
      <c r="C358" s="44"/>
      <c r="D358" s="161"/>
      <c r="E358" s="70" t="s">
        <v>62</v>
      </c>
      <c r="F358" s="37"/>
      <c r="G358" s="38"/>
      <c r="H358" s="39"/>
      <c r="I358" s="39"/>
      <c r="J358" s="39"/>
      <c r="K358" s="39"/>
      <c r="L358" s="39"/>
      <c r="M358" s="39"/>
      <c r="N358" s="39"/>
      <c r="O358" s="51"/>
      <c r="P358" s="38"/>
      <c r="Q358" s="39"/>
      <c r="R358" s="39"/>
      <c r="S358" s="39"/>
      <c r="T358" s="3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</row>
    <row r="359" spans="1:84" s="9" customFormat="1" ht="18" customHeight="1" x14ac:dyDescent="0.2">
      <c r="A359" s="36"/>
      <c r="B359" s="36"/>
      <c r="C359" s="44"/>
      <c r="D359" s="161"/>
      <c r="E359" s="70" t="s">
        <v>63</v>
      </c>
      <c r="F359" s="37">
        <f>G359+P359</f>
        <v>10650</v>
      </c>
      <c r="G359" s="38">
        <f>H359+K359+L359+M359</f>
        <v>10650</v>
      </c>
      <c r="H359" s="39">
        <f>SUM(I359:J359)</f>
        <v>10650</v>
      </c>
      <c r="I359" s="39">
        <v>10650</v>
      </c>
      <c r="J359" s="39"/>
      <c r="K359" s="39"/>
      <c r="L359" s="39"/>
      <c r="M359" s="39"/>
      <c r="N359" s="39"/>
      <c r="O359" s="51"/>
      <c r="P359" s="38"/>
      <c r="Q359" s="39"/>
      <c r="R359" s="39"/>
      <c r="S359" s="39"/>
      <c r="T359" s="3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99"/>
      <c r="AY359" s="99"/>
      <c r="AZ359" s="99"/>
      <c r="BA359" s="99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99"/>
      <c r="BM359" s="99"/>
      <c r="BN359" s="99"/>
      <c r="BO359" s="99"/>
      <c r="BP359" s="99"/>
      <c r="BQ359" s="99"/>
      <c r="BR359" s="99"/>
      <c r="BS359" s="99"/>
      <c r="BT359" s="99"/>
      <c r="BU359" s="99"/>
      <c r="BV359" s="99"/>
      <c r="BW359" s="99"/>
      <c r="BX359" s="99"/>
      <c r="BY359" s="99"/>
      <c r="BZ359" s="99"/>
      <c r="CA359" s="99"/>
      <c r="CB359" s="99"/>
      <c r="CC359" s="99"/>
      <c r="CD359" s="99"/>
      <c r="CE359" s="99"/>
      <c r="CF359" s="99"/>
    </row>
    <row r="360" spans="1:84" s="16" customFormat="1" ht="18" customHeight="1" x14ac:dyDescent="0.2">
      <c r="A360" s="66"/>
      <c r="B360" s="66"/>
      <c r="C360" s="40"/>
      <c r="D360" s="162"/>
      <c r="E360" s="71" t="s">
        <v>64</v>
      </c>
      <c r="F360" s="41">
        <f>F357-F358+F359</f>
        <v>533652</v>
      </c>
      <c r="G360" s="42">
        <f>G357-G358+G359</f>
        <v>533652</v>
      </c>
      <c r="H360" s="41">
        <f>H357-H358+H359</f>
        <v>533652</v>
      </c>
      <c r="I360" s="41">
        <f>I357-I358+I359</f>
        <v>533652</v>
      </c>
      <c r="J360" s="41"/>
      <c r="K360" s="41"/>
      <c r="L360" s="41"/>
      <c r="M360" s="41"/>
      <c r="N360" s="41"/>
      <c r="O360" s="43"/>
      <c r="P360" s="42"/>
      <c r="Q360" s="41"/>
      <c r="R360" s="41"/>
      <c r="S360" s="55"/>
      <c r="T360" s="55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</row>
    <row r="361" spans="1:84" s="5" customFormat="1" ht="18" customHeight="1" x14ac:dyDescent="0.2">
      <c r="A361" s="44"/>
      <c r="B361" s="44"/>
      <c r="C361" s="44">
        <v>4110</v>
      </c>
      <c r="D361" s="160" t="s">
        <v>29</v>
      </c>
      <c r="E361" s="70" t="s">
        <v>61</v>
      </c>
      <c r="F361" s="37">
        <f>G361+P361</f>
        <v>95768</v>
      </c>
      <c r="G361" s="38">
        <f>H361+K361+L361+M361</f>
        <v>95768</v>
      </c>
      <c r="H361" s="39">
        <f>SUM(I361:J361)</f>
        <v>95768</v>
      </c>
      <c r="I361" s="39">
        <v>95768</v>
      </c>
      <c r="J361" s="39"/>
      <c r="K361" s="39"/>
      <c r="L361" s="39"/>
      <c r="M361" s="39"/>
      <c r="N361" s="39"/>
      <c r="O361" s="51"/>
      <c r="P361" s="52"/>
      <c r="Q361" s="39"/>
      <c r="R361" s="39"/>
      <c r="S361" s="39"/>
      <c r="T361" s="39"/>
      <c r="U361" s="1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</row>
    <row r="362" spans="1:84" s="9" customFormat="1" ht="18" customHeight="1" x14ac:dyDescent="0.2">
      <c r="A362" s="36"/>
      <c r="B362" s="36"/>
      <c r="C362" s="44"/>
      <c r="D362" s="161"/>
      <c r="E362" s="70" t="s">
        <v>62</v>
      </c>
      <c r="F362" s="37"/>
      <c r="G362" s="38"/>
      <c r="H362" s="39"/>
      <c r="I362" s="39"/>
      <c r="J362" s="39"/>
      <c r="K362" s="39"/>
      <c r="L362" s="39"/>
      <c r="M362" s="39"/>
      <c r="N362" s="39"/>
      <c r="O362" s="51"/>
      <c r="P362" s="38"/>
      <c r="Q362" s="39"/>
      <c r="R362" s="39"/>
      <c r="S362" s="39"/>
      <c r="T362" s="3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</row>
    <row r="363" spans="1:84" s="9" customFormat="1" ht="18" customHeight="1" x14ac:dyDescent="0.2">
      <c r="A363" s="36"/>
      <c r="B363" s="36"/>
      <c r="C363" s="44"/>
      <c r="D363" s="161"/>
      <c r="E363" s="70" t="s">
        <v>63</v>
      </c>
      <c r="F363" s="37">
        <f>G363+P363</f>
        <v>500</v>
      </c>
      <c r="G363" s="38">
        <f>H363+K363+L363+M363</f>
        <v>500</v>
      </c>
      <c r="H363" s="39">
        <f>SUM(I363:J363)</f>
        <v>500</v>
      </c>
      <c r="I363" s="39">
        <v>500</v>
      </c>
      <c r="J363" s="39"/>
      <c r="K363" s="39"/>
      <c r="L363" s="39"/>
      <c r="M363" s="39"/>
      <c r="N363" s="39"/>
      <c r="O363" s="51"/>
      <c r="P363" s="38"/>
      <c r="Q363" s="39"/>
      <c r="R363" s="39"/>
      <c r="S363" s="39"/>
      <c r="T363" s="3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</row>
    <row r="364" spans="1:84" s="16" customFormat="1" ht="18" customHeight="1" x14ac:dyDescent="0.2">
      <c r="A364" s="66"/>
      <c r="B364" s="66"/>
      <c r="C364" s="40"/>
      <c r="D364" s="162"/>
      <c r="E364" s="71" t="s">
        <v>64</v>
      </c>
      <c r="F364" s="41">
        <f>F361-F362+F363</f>
        <v>96268</v>
      </c>
      <c r="G364" s="42">
        <f>G361-G362+G363</f>
        <v>96268</v>
      </c>
      <c r="H364" s="41">
        <f>H361-H362+H363</f>
        <v>96268</v>
      </c>
      <c r="I364" s="41">
        <f>I361-I362+I363</f>
        <v>96268</v>
      </c>
      <c r="J364" s="41"/>
      <c r="K364" s="41"/>
      <c r="L364" s="41"/>
      <c r="M364" s="41"/>
      <c r="N364" s="41"/>
      <c r="O364" s="43"/>
      <c r="P364" s="42"/>
      <c r="Q364" s="41"/>
      <c r="R364" s="41"/>
      <c r="S364" s="55"/>
      <c r="T364" s="55"/>
      <c r="V364" s="99"/>
      <c r="W364" s="99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9"/>
      <c r="AM364" s="99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99"/>
      <c r="AY364" s="99"/>
      <c r="AZ364" s="99"/>
      <c r="BA364" s="99"/>
      <c r="BB364" s="99"/>
      <c r="BC364" s="99"/>
      <c r="BD364" s="99"/>
      <c r="BE364" s="99"/>
      <c r="BF364" s="99"/>
      <c r="BG364" s="99"/>
      <c r="BH364" s="99"/>
      <c r="BI364" s="99"/>
      <c r="BJ364" s="99"/>
      <c r="BK364" s="99"/>
      <c r="BL364" s="99"/>
      <c r="BM364" s="99"/>
      <c r="BN364" s="99"/>
      <c r="BO364" s="99"/>
      <c r="BP364" s="99"/>
      <c r="BQ364" s="99"/>
      <c r="BR364" s="99"/>
      <c r="BS364" s="99"/>
      <c r="BT364" s="99"/>
      <c r="BU364" s="99"/>
      <c r="BV364" s="99"/>
      <c r="BW364" s="99"/>
      <c r="BX364" s="99"/>
      <c r="BY364" s="99"/>
      <c r="BZ364" s="99"/>
      <c r="CA364" s="99"/>
      <c r="CB364" s="99"/>
      <c r="CC364" s="99"/>
      <c r="CD364" s="99"/>
      <c r="CE364" s="99"/>
      <c r="CF364" s="99"/>
    </row>
    <row r="365" spans="1:84" s="118" customFormat="1" ht="18" customHeight="1" x14ac:dyDescent="0.2">
      <c r="A365" s="89"/>
      <c r="B365" s="89"/>
      <c r="C365" s="167" t="s">
        <v>66</v>
      </c>
      <c r="D365" s="168"/>
      <c r="E365" s="168"/>
      <c r="F365" s="168"/>
      <c r="G365" s="168"/>
      <c r="H365" s="168"/>
      <c r="I365" s="168"/>
      <c r="J365" s="168"/>
      <c r="K365" s="168"/>
      <c r="L365" s="168"/>
      <c r="M365" s="168"/>
      <c r="N365" s="168"/>
      <c r="O365" s="168"/>
      <c r="P365" s="168"/>
      <c r="Q365" s="168"/>
      <c r="R365" s="168"/>
      <c r="S365" s="168"/>
      <c r="T365" s="169"/>
    </row>
    <row r="366" spans="1:84" s="118" customFormat="1" ht="18" customHeight="1" x14ac:dyDescent="0.2">
      <c r="A366" s="89"/>
      <c r="B366" s="36"/>
      <c r="C366" s="155" t="s">
        <v>102</v>
      </c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7"/>
    </row>
    <row r="367" spans="1:84" s="118" customFormat="1" ht="27.75" customHeight="1" x14ac:dyDescent="0.2">
      <c r="A367" s="89"/>
      <c r="B367" s="36"/>
      <c r="C367" s="155" t="s">
        <v>104</v>
      </c>
      <c r="D367" s="156"/>
      <c r="E367" s="156"/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  <c r="P367" s="156"/>
      <c r="Q367" s="156"/>
      <c r="R367" s="156"/>
      <c r="S367" s="156"/>
      <c r="T367" s="157"/>
    </row>
    <row r="368" spans="1:84" s="118" customFormat="1" ht="9.75" customHeight="1" x14ac:dyDescent="0.2">
      <c r="A368" s="89"/>
      <c r="B368" s="36"/>
      <c r="C368" s="155"/>
      <c r="D368" s="156"/>
      <c r="E368" s="156"/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  <c r="P368" s="156"/>
      <c r="Q368" s="156"/>
      <c r="R368" s="156"/>
      <c r="S368" s="156"/>
      <c r="T368" s="157"/>
    </row>
    <row r="369" spans="1:84" s="118" customFormat="1" ht="18" customHeight="1" x14ac:dyDescent="0.2">
      <c r="A369" s="89"/>
      <c r="B369" s="36"/>
      <c r="C369" s="155" t="s">
        <v>186</v>
      </c>
      <c r="D369" s="156"/>
      <c r="E369" s="156"/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  <c r="P369" s="156"/>
      <c r="Q369" s="156"/>
      <c r="R369" s="156"/>
      <c r="S369" s="156"/>
      <c r="T369" s="157"/>
    </row>
    <row r="370" spans="1:84" s="118" customFormat="1" ht="18" customHeight="1" x14ac:dyDescent="0.2">
      <c r="A370" s="89"/>
      <c r="B370" s="36"/>
      <c r="C370" s="155" t="s">
        <v>189</v>
      </c>
      <c r="D370" s="156"/>
      <c r="E370" s="156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  <c r="T370" s="157"/>
    </row>
    <row r="371" spans="1:84" s="118" customFormat="1" ht="18" customHeight="1" x14ac:dyDescent="0.2">
      <c r="A371" s="89"/>
      <c r="B371" s="36"/>
      <c r="C371" s="152" t="s">
        <v>190</v>
      </c>
      <c r="D371" s="153"/>
      <c r="E371" s="153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4"/>
    </row>
    <row r="372" spans="1:84" s="5" customFormat="1" ht="35.25" customHeight="1" x14ac:dyDescent="0.2">
      <c r="A372" s="36"/>
      <c r="B372" s="45">
        <v>80150</v>
      </c>
      <c r="C372" s="46"/>
      <c r="D372" s="218" t="s">
        <v>80</v>
      </c>
      <c r="E372" s="70" t="s">
        <v>61</v>
      </c>
      <c r="F372" s="37">
        <f>G372+P372</f>
        <v>5718708</v>
      </c>
      <c r="G372" s="38">
        <f>H372+K372+L372+M372</f>
        <v>5718708</v>
      </c>
      <c r="H372" s="39">
        <f>SUM(I372:J372)</f>
        <v>5118708</v>
      </c>
      <c r="I372" s="35">
        <v>5059561</v>
      </c>
      <c r="J372" s="35">
        <v>59147</v>
      </c>
      <c r="K372" s="39">
        <v>600000</v>
      </c>
      <c r="L372" s="35"/>
      <c r="M372" s="50"/>
      <c r="N372" s="50"/>
      <c r="O372" s="148"/>
      <c r="P372" s="34"/>
      <c r="Q372" s="35"/>
      <c r="R372" s="50"/>
      <c r="S372" s="50"/>
      <c r="T372" s="50"/>
      <c r="U372" s="1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99"/>
      <c r="AY372" s="99"/>
      <c r="AZ372" s="99"/>
      <c r="BA372" s="99"/>
      <c r="BB372" s="99"/>
      <c r="BC372" s="99"/>
      <c r="BD372" s="99"/>
      <c r="BE372" s="99"/>
      <c r="BF372" s="99"/>
      <c r="BG372" s="99"/>
      <c r="BH372" s="99"/>
      <c r="BI372" s="99"/>
      <c r="BJ372" s="99"/>
      <c r="BK372" s="99"/>
      <c r="BL372" s="99"/>
      <c r="BM372" s="99"/>
      <c r="BN372" s="99"/>
      <c r="BO372" s="99"/>
      <c r="BP372" s="99"/>
      <c r="BQ372" s="99"/>
      <c r="BR372" s="99"/>
      <c r="BS372" s="99"/>
      <c r="BT372" s="99"/>
      <c r="BU372" s="99"/>
      <c r="BV372" s="99"/>
      <c r="BW372" s="99"/>
      <c r="BX372" s="99"/>
      <c r="BY372" s="99"/>
      <c r="BZ372" s="99"/>
      <c r="CA372" s="99"/>
      <c r="CB372" s="99"/>
      <c r="CC372" s="99"/>
      <c r="CD372" s="99"/>
      <c r="CE372" s="99"/>
      <c r="CF372" s="99"/>
    </row>
    <row r="373" spans="1:84" s="9" customFormat="1" ht="26.25" customHeight="1" x14ac:dyDescent="0.2">
      <c r="A373" s="36"/>
      <c r="B373" s="36"/>
      <c r="C373" s="44"/>
      <c r="D373" s="219"/>
      <c r="E373" s="70" t="s">
        <v>62</v>
      </c>
      <c r="F373" s="37"/>
      <c r="G373" s="38"/>
      <c r="H373" s="39"/>
      <c r="I373" s="39"/>
      <c r="J373" s="39"/>
      <c r="K373" s="39"/>
      <c r="L373" s="39"/>
      <c r="M373" s="119"/>
      <c r="N373" s="119"/>
      <c r="O373" s="150"/>
      <c r="P373" s="38"/>
      <c r="Q373" s="39"/>
      <c r="R373" s="119"/>
      <c r="S373" s="119"/>
      <c r="T373" s="119"/>
      <c r="U373" s="10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</row>
    <row r="374" spans="1:84" s="9" customFormat="1" ht="26.25" customHeight="1" x14ac:dyDescent="0.2">
      <c r="A374" s="36"/>
      <c r="B374" s="36"/>
      <c r="C374" s="44"/>
      <c r="D374" s="219"/>
      <c r="E374" s="70" t="s">
        <v>63</v>
      </c>
      <c r="F374" s="37">
        <f>G374+P374</f>
        <v>31234</v>
      </c>
      <c r="G374" s="38">
        <f>H374+K374+L374+M374</f>
        <v>31234</v>
      </c>
      <c r="H374" s="39">
        <f>SUM(I374:J374)</f>
        <v>31234</v>
      </c>
      <c r="I374" s="39">
        <f>I378+I382+I386</f>
        <v>31234</v>
      </c>
      <c r="J374" s="39"/>
      <c r="K374" s="39"/>
      <c r="L374" s="39"/>
      <c r="M374" s="119"/>
      <c r="N374" s="119"/>
      <c r="O374" s="150"/>
      <c r="P374" s="38"/>
      <c r="Q374" s="39"/>
      <c r="R374" s="119"/>
      <c r="S374" s="119"/>
      <c r="T374" s="119"/>
      <c r="U374" s="10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</row>
    <row r="375" spans="1:84" s="16" customFormat="1" ht="26.25" customHeight="1" x14ac:dyDescent="0.2">
      <c r="A375" s="66"/>
      <c r="B375" s="44"/>
      <c r="C375" s="59"/>
      <c r="D375" s="220"/>
      <c r="E375" s="71" t="s">
        <v>64</v>
      </c>
      <c r="F375" s="41">
        <f t="shared" ref="F375:K375" si="25">F372-F373+F374</f>
        <v>5749942</v>
      </c>
      <c r="G375" s="42">
        <f t="shared" si="25"/>
        <v>5749942</v>
      </c>
      <c r="H375" s="41">
        <f t="shared" si="25"/>
        <v>5149942</v>
      </c>
      <c r="I375" s="41">
        <f t="shared" si="25"/>
        <v>5090795</v>
      </c>
      <c r="J375" s="41">
        <f t="shared" si="25"/>
        <v>59147</v>
      </c>
      <c r="K375" s="41">
        <f t="shared" si="25"/>
        <v>600000</v>
      </c>
      <c r="L375" s="41"/>
      <c r="M375" s="41"/>
      <c r="N375" s="41"/>
      <c r="O375" s="43"/>
      <c r="P375" s="42"/>
      <c r="Q375" s="41"/>
      <c r="R375" s="41"/>
      <c r="S375" s="55"/>
      <c r="T375" s="55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</row>
    <row r="376" spans="1:84" s="5" customFormat="1" ht="16.5" customHeight="1" x14ac:dyDescent="0.2">
      <c r="A376" s="44"/>
      <c r="B376" s="44"/>
      <c r="C376" s="44">
        <v>4010</v>
      </c>
      <c r="D376" s="160" t="s">
        <v>37</v>
      </c>
      <c r="E376" s="70" t="s">
        <v>61</v>
      </c>
      <c r="F376" s="37">
        <f>G376+P376</f>
        <v>4072185</v>
      </c>
      <c r="G376" s="38">
        <f>H376+K376+L376+M376</f>
        <v>4072185</v>
      </c>
      <c r="H376" s="39">
        <f>SUM(I376:J376)</f>
        <v>4072185</v>
      </c>
      <c r="I376" s="39">
        <v>4072185</v>
      </c>
      <c r="J376" s="39"/>
      <c r="K376" s="39"/>
      <c r="L376" s="39"/>
      <c r="M376" s="39"/>
      <c r="N376" s="39"/>
      <c r="O376" s="51"/>
      <c r="P376" s="52"/>
      <c r="Q376" s="39"/>
      <c r="R376" s="39"/>
      <c r="S376" s="39"/>
      <c r="T376" s="39"/>
      <c r="U376" s="1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</row>
    <row r="377" spans="1:84" s="9" customFormat="1" ht="16.5" customHeight="1" x14ac:dyDescent="0.2">
      <c r="A377" s="36"/>
      <c r="B377" s="36"/>
      <c r="C377" s="44"/>
      <c r="D377" s="161"/>
      <c r="E377" s="70" t="s">
        <v>62</v>
      </c>
      <c r="F377" s="37"/>
      <c r="G377" s="38"/>
      <c r="H377" s="39"/>
      <c r="I377" s="39"/>
      <c r="J377" s="39"/>
      <c r="K377" s="39"/>
      <c r="L377" s="39"/>
      <c r="M377" s="39"/>
      <c r="N377" s="39"/>
      <c r="O377" s="51"/>
      <c r="P377" s="38"/>
      <c r="Q377" s="39"/>
      <c r="R377" s="39"/>
      <c r="S377" s="39"/>
      <c r="T377" s="39"/>
      <c r="V377" s="99"/>
      <c r="W377" s="99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99"/>
      <c r="AK377" s="99"/>
      <c r="AL377" s="99"/>
      <c r="AM377" s="99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99"/>
      <c r="AY377" s="99"/>
      <c r="AZ377" s="99"/>
      <c r="BA377" s="99"/>
      <c r="BB377" s="99"/>
      <c r="BC377" s="99"/>
      <c r="BD377" s="99"/>
      <c r="BE377" s="99"/>
      <c r="BF377" s="99"/>
      <c r="BG377" s="99"/>
      <c r="BH377" s="99"/>
      <c r="BI377" s="99"/>
      <c r="BJ377" s="99"/>
      <c r="BK377" s="99"/>
      <c r="BL377" s="99"/>
      <c r="BM377" s="99"/>
      <c r="BN377" s="99"/>
      <c r="BO377" s="99"/>
      <c r="BP377" s="99"/>
      <c r="BQ377" s="99"/>
      <c r="BR377" s="99"/>
      <c r="BS377" s="99"/>
      <c r="BT377" s="99"/>
      <c r="BU377" s="99"/>
      <c r="BV377" s="99"/>
      <c r="BW377" s="99"/>
      <c r="BX377" s="99"/>
      <c r="BY377" s="99"/>
      <c r="BZ377" s="99"/>
      <c r="CA377" s="99"/>
      <c r="CB377" s="99"/>
      <c r="CC377" s="99"/>
      <c r="CD377" s="99"/>
      <c r="CE377" s="99"/>
      <c r="CF377" s="99"/>
    </row>
    <row r="378" spans="1:84" s="9" customFormat="1" ht="16.5" customHeight="1" x14ac:dyDescent="0.2">
      <c r="A378" s="36"/>
      <c r="B378" s="36"/>
      <c r="C378" s="44"/>
      <c r="D378" s="161"/>
      <c r="E378" s="70" t="s">
        <v>63</v>
      </c>
      <c r="F378" s="37">
        <f>G378+P378</f>
        <v>29684</v>
      </c>
      <c r="G378" s="38">
        <f>H378+K378+L378+M378</f>
        <v>29684</v>
      </c>
      <c r="H378" s="39">
        <f>SUM(I378:J378)</f>
        <v>29684</v>
      </c>
      <c r="I378" s="39">
        <f>15084+14600</f>
        <v>29684</v>
      </c>
      <c r="J378" s="39"/>
      <c r="K378" s="39"/>
      <c r="L378" s="39"/>
      <c r="M378" s="39"/>
      <c r="N378" s="39"/>
      <c r="O378" s="51"/>
      <c r="P378" s="38"/>
      <c r="Q378" s="39"/>
      <c r="R378" s="39"/>
      <c r="S378" s="39"/>
      <c r="T378" s="39"/>
      <c r="V378" s="99"/>
      <c r="W378" s="99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99"/>
      <c r="AK378" s="99"/>
      <c r="AL378" s="99"/>
      <c r="AM378" s="99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99"/>
      <c r="AY378" s="99"/>
      <c r="AZ378" s="99"/>
      <c r="BA378" s="99"/>
      <c r="BB378" s="99"/>
      <c r="BC378" s="99"/>
      <c r="BD378" s="99"/>
      <c r="BE378" s="99"/>
      <c r="BF378" s="99"/>
      <c r="BG378" s="99"/>
      <c r="BH378" s="99"/>
      <c r="BI378" s="99"/>
      <c r="BJ378" s="99"/>
      <c r="BK378" s="99"/>
      <c r="BL378" s="99"/>
      <c r="BM378" s="99"/>
      <c r="BN378" s="99"/>
      <c r="BO378" s="99"/>
      <c r="BP378" s="99"/>
      <c r="BQ378" s="99"/>
      <c r="BR378" s="99"/>
      <c r="BS378" s="99"/>
      <c r="BT378" s="99"/>
      <c r="BU378" s="99"/>
      <c r="BV378" s="99"/>
      <c r="BW378" s="99"/>
      <c r="BX378" s="99"/>
      <c r="BY378" s="99"/>
      <c r="BZ378" s="99"/>
      <c r="CA378" s="99"/>
      <c r="CB378" s="99"/>
      <c r="CC378" s="99"/>
      <c r="CD378" s="99"/>
      <c r="CE378" s="99"/>
      <c r="CF378" s="99"/>
    </row>
    <row r="379" spans="1:84" s="16" customFormat="1" ht="16.5" customHeight="1" x14ac:dyDescent="0.2">
      <c r="A379" s="66"/>
      <c r="B379" s="66"/>
      <c r="C379" s="40"/>
      <c r="D379" s="162"/>
      <c r="E379" s="71" t="s">
        <v>64</v>
      </c>
      <c r="F379" s="41">
        <f>F376-F377+F378</f>
        <v>4101869</v>
      </c>
      <c r="G379" s="42">
        <f>G376-G377+G378</f>
        <v>4101869</v>
      </c>
      <c r="H379" s="41">
        <f>H376-H377+H378</f>
        <v>4101869</v>
      </c>
      <c r="I379" s="41">
        <f>I376-I377+I378</f>
        <v>4101869</v>
      </c>
      <c r="J379" s="41"/>
      <c r="K379" s="41"/>
      <c r="L379" s="41"/>
      <c r="M379" s="41"/>
      <c r="N379" s="41"/>
      <c r="O379" s="43"/>
      <c r="P379" s="42"/>
      <c r="Q379" s="41"/>
      <c r="R379" s="41"/>
      <c r="S379" s="55"/>
      <c r="T379" s="55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/>
      <c r="AM379" s="99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99"/>
      <c r="AY379" s="99"/>
      <c r="AZ379" s="99"/>
      <c r="BA379" s="99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99"/>
      <c r="BM379" s="99"/>
      <c r="BN379" s="99"/>
      <c r="BO379" s="99"/>
      <c r="BP379" s="99"/>
      <c r="BQ379" s="99"/>
      <c r="BR379" s="99"/>
      <c r="BS379" s="99"/>
      <c r="BT379" s="99"/>
      <c r="BU379" s="99"/>
      <c r="BV379" s="99"/>
      <c r="BW379" s="99"/>
      <c r="BX379" s="99"/>
      <c r="BY379" s="99"/>
      <c r="BZ379" s="99"/>
      <c r="CA379" s="99"/>
      <c r="CB379" s="99"/>
      <c r="CC379" s="99"/>
      <c r="CD379" s="99"/>
      <c r="CE379" s="99"/>
      <c r="CF379" s="99"/>
    </row>
    <row r="380" spans="1:84" s="5" customFormat="1" ht="16.5" customHeight="1" x14ac:dyDescent="0.2">
      <c r="A380" s="44"/>
      <c r="B380" s="44"/>
      <c r="C380" s="44">
        <v>4110</v>
      </c>
      <c r="D380" s="160" t="s">
        <v>29</v>
      </c>
      <c r="E380" s="70" t="s">
        <v>61</v>
      </c>
      <c r="F380" s="37">
        <f>G380+P380</f>
        <v>721288</v>
      </c>
      <c r="G380" s="38">
        <f>H380+K380+L380+M380</f>
        <v>721288</v>
      </c>
      <c r="H380" s="39">
        <f>SUM(I380:J380)</f>
        <v>721288</v>
      </c>
      <c r="I380" s="39">
        <v>721288</v>
      </c>
      <c r="J380" s="39"/>
      <c r="K380" s="39"/>
      <c r="L380" s="39"/>
      <c r="M380" s="39"/>
      <c r="N380" s="39"/>
      <c r="O380" s="51"/>
      <c r="P380" s="52"/>
      <c r="Q380" s="39"/>
      <c r="R380" s="39"/>
      <c r="S380" s="39"/>
      <c r="T380" s="39"/>
      <c r="U380" s="1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</row>
    <row r="381" spans="1:84" s="9" customFormat="1" ht="16.5" customHeight="1" x14ac:dyDescent="0.2">
      <c r="A381" s="36"/>
      <c r="B381" s="36"/>
      <c r="C381" s="44"/>
      <c r="D381" s="161"/>
      <c r="E381" s="70" t="s">
        <v>62</v>
      </c>
      <c r="F381" s="37"/>
      <c r="G381" s="38"/>
      <c r="H381" s="39"/>
      <c r="I381" s="39"/>
      <c r="J381" s="39"/>
      <c r="K381" s="39"/>
      <c r="L381" s="39"/>
      <c r="M381" s="39"/>
      <c r="N381" s="39"/>
      <c r="O381" s="51"/>
      <c r="P381" s="38"/>
      <c r="Q381" s="39"/>
      <c r="R381" s="39"/>
      <c r="S381" s="39"/>
      <c r="T381" s="3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</row>
    <row r="382" spans="1:84" s="9" customFormat="1" ht="16.5" customHeight="1" x14ac:dyDescent="0.2">
      <c r="A382" s="36"/>
      <c r="B382" s="36"/>
      <c r="C382" s="44"/>
      <c r="D382" s="161"/>
      <c r="E382" s="70" t="s">
        <v>63</v>
      </c>
      <c r="F382" s="37">
        <f>G382+P382</f>
        <v>1450</v>
      </c>
      <c r="G382" s="38">
        <f>H382+K382+L382+M382</f>
        <v>1450</v>
      </c>
      <c r="H382" s="39">
        <f>SUM(I382:J382)</f>
        <v>1450</v>
      </c>
      <c r="I382" s="39">
        <v>1450</v>
      </c>
      <c r="J382" s="39"/>
      <c r="K382" s="39"/>
      <c r="L382" s="39"/>
      <c r="M382" s="39"/>
      <c r="N382" s="39"/>
      <c r="O382" s="51"/>
      <c r="P382" s="38"/>
      <c r="Q382" s="39"/>
      <c r="R382" s="39"/>
      <c r="S382" s="39"/>
      <c r="T382" s="3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</row>
    <row r="383" spans="1:84" s="16" customFormat="1" ht="16.5" customHeight="1" x14ac:dyDescent="0.2">
      <c r="A383" s="66"/>
      <c r="B383" s="66"/>
      <c r="C383" s="40"/>
      <c r="D383" s="162"/>
      <c r="E383" s="71" t="s">
        <v>64</v>
      </c>
      <c r="F383" s="41">
        <f>F380-F381+F382</f>
        <v>722738</v>
      </c>
      <c r="G383" s="42">
        <f>G380-G381+G382</f>
        <v>722738</v>
      </c>
      <c r="H383" s="41">
        <f>H380-H381+H382</f>
        <v>722738</v>
      </c>
      <c r="I383" s="41">
        <f>I380-I381+I382</f>
        <v>722738</v>
      </c>
      <c r="J383" s="41"/>
      <c r="K383" s="41"/>
      <c r="L383" s="41"/>
      <c r="M383" s="41"/>
      <c r="N383" s="41"/>
      <c r="O383" s="43"/>
      <c r="P383" s="42"/>
      <c r="Q383" s="41"/>
      <c r="R383" s="41"/>
      <c r="S383" s="55"/>
      <c r="T383" s="55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</row>
    <row r="384" spans="1:84" s="5" customFormat="1" ht="16.5" customHeight="1" x14ac:dyDescent="0.2">
      <c r="A384" s="44"/>
      <c r="B384" s="44"/>
      <c r="C384" s="44">
        <v>4120</v>
      </c>
      <c r="D384" s="160" t="s">
        <v>91</v>
      </c>
      <c r="E384" s="70" t="s">
        <v>61</v>
      </c>
      <c r="F384" s="37">
        <f>G384+P384</f>
        <v>104894</v>
      </c>
      <c r="G384" s="38">
        <f>H384+K384+L384+M384</f>
        <v>104894</v>
      </c>
      <c r="H384" s="39">
        <f>SUM(I384:J384)</f>
        <v>104894</v>
      </c>
      <c r="I384" s="39">
        <v>104894</v>
      </c>
      <c r="J384" s="39"/>
      <c r="K384" s="39"/>
      <c r="L384" s="39"/>
      <c r="M384" s="39"/>
      <c r="N384" s="39"/>
      <c r="O384" s="51"/>
      <c r="P384" s="52"/>
      <c r="Q384" s="39"/>
      <c r="R384" s="39"/>
      <c r="S384" s="39"/>
      <c r="T384" s="39"/>
      <c r="U384" s="1"/>
      <c r="V384" s="99"/>
      <c r="W384" s="99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99"/>
      <c r="AK384" s="99"/>
      <c r="AL384" s="99"/>
      <c r="AM384" s="99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99"/>
      <c r="AY384" s="99"/>
      <c r="AZ384" s="99"/>
      <c r="BA384" s="99"/>
      <c r="BB384" s="99"/>
      <c r="BC384" s="99"/>
      <c r="BD384" s="99"/>
      <c r="BE384" s="99"/>
      <c r="BF384" s="99"/>
      <c r="BG384" s="99"/>
      <c r="BH384" s="99"/>
      <c r="BI384" s="99"/>
      <c r="BJ384" s="99"/>
      <c r="BK384" s="99"/>
      <c r="BL384" s="99"/>
      <c r="BM384" s="99"/>
      <c r="BN384" s="99"/>
      <c r="BO384" s="99"/>
      <c r="BP384" s="99"/>
      <c r="BQ384" s="99"/>
      <c r="BR384" s="99"/>
      <c r="BS384" s="99"/>
      <c r="BT384" s="99"/>
      <c r="BU384" s="99"/>
      <c r="BV384" s="99"/>
      <c r="BW384" s="99"/>
      <c r="BX384" s="99"/>
      <c r="BY384" s="99"/>
      <c r="BZ384" s="99"/>
      <c r="CA384" s="99"/>
      <c r="CB384" s="99"/>
      <c r="CC384" s="99"/>
      <c r="CD384" s="99"/>
      <c r="CE384" s="99"/>
      <c r="CF384" s="99"/>
    </row>
    <row r="385" spans="1:84" s="9" customFormat="1" ht="16.5" customHeight="1" x14ac:dyDescent="0.2">
      <c r="A385" s="36"/>
      <c r="B385" s="36"/>
      <c r="C385" s="44"/>
      <c r="D385" s="161"/>
      <c r="E385" s="70" t="s">
        <v>62</v>
      </c>
      <c r="F385" s="37"/>
      <c r="G385" s="38"/>
      <c r="H385" s="39"/>
      <c r="I385" s="39"/>
      <c r="J385" s="39"/>
      <c r="K385" s="39"/>
      <c r="L385" s="39"/>
      <c r="M385" s="39"/>
      <c r="N385" s="39"/>
      <c r="O385" s="51"/>
      <c r="P385" s="38"/>
      <c r="Q385" s="39"/>
      <c r="R385" s="39"/>
      <c r="S385" s="39"/>
      <c r="T385" s="39"/>
      <c r="V385" s="99"/>
      <c r="W385" s="99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/>
      <c r="AL385" s="99"/>
      <c r="AM385" s="99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99"/>
      <c r="AY385" s="99"/>
      <c r="AZ385" s="99"/>
      <c r="BA385" s="99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99"/>
      <c r="BM385" s="99"/>
      <c r="BN385" s="99"/>
      <c r="BO385" s="99"/>
      <c r="BP385" s="99"/>
      <c r="BQ385" s="99"/>
      <c r="BR385" s="99"/>
      <c r="BS385" s="99"/>
      <c r="BT385" s="99"/>
      <c r="BU385" s="99"/>
      <c r="BV385" s="99"/>
      <c r="BW385" s="99"/>
      <c r="BX385" s="99"/>
      <c r="BY385" s="99"/>
      <c r="BZ385" s="99"/>
      <c r="CA385" s="99"/>
      <c r="CB385" s="99"/>
      <c r="CC385" s="99"/>
      <c r="CD385" s="99"/>
      <c r="CE385" s="99"/>
      <c r="CF385" s="99"/>
    </row>
    <row r="386" spans="1:84" s="9" customFormat="1" ht="16.5" customHeight="1" x14ac:dyDescent="0.2">
      <c r="A386" s="36"/>
      <c r="B386" s="36"/>
      <c r="C386" s="44"/>
      <c r="D386" s="161"/>
      <c r="E386" s="70" t="s">
        <v>63</v>
      </c>
      <c r="F386" s="37">
        <f>G386+P386</f>
        <v>100</v>
      </c>
      <c r="G386" s="38">
        <f>H386+K386+L386+M386</f>
        <v>100</v>
      </c>
      <c r="H386" s="39">
        <f>SUM(I386:J386)</f>
        <v>100</v>
      </c>
      <c r="I386" s="39">
        <v>100</v>
      </c>
      <c r="J386" s="39"/>
      <c r="K386" s="39"/>
      <c r="L386" s="39"/>
      <c r="M386" s="39"/>
      <c r="N386" s="39"/>
      <c r="O386" s="51"/>
      <c r="P386" s="38"/>
      <c r="Q386" s="39"/>
      <c r="R386" s="39"/>
      <c r="S386" s="39"/>
      <c r="T386" s="39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  <c r="AY386" s="99"/>
      <c r="AZ386" s="99"/>
      <c r="BA386" s="99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99"/>
      <c r="BM386" s="99"/>
      <c r="BN386" s="99"/>
      <c r="BO386" s="99"/>
      <c r="BP386" s="99"/>
      <c r="BQ386" s="99"/>
      <c r="BR386" s="99"/>
      <c r="BS386" s="99"/>
      <c r="BT386" s="99"/>
      <c r="BU386" s="99"/>
      <c r="BV386" s="99"/>
      <c r="BW386" s="99"/>
      <c r="BX386" s="99"/>
      <c r="BY386" s="99"/>
      <c r="BZ386" s="99"/>
      <c r="CA386" s="99"/>
      <c r="CB386" s="99"/>
      <c r="CC386" s="99"/>
      <c r="CD386" s="99"/>
      <c r="CE386" s="99"/>
      <c r="CF386" s="99"/>
    </row>
    <row r="387" spans="1:84" s="16" customFormat="1" ht="16.5" customHeight="1" x14ac:dyDescent="0.2">
      <c r="A387" s="66"/>
      <c r="B387" s="66"/>
      <c r="C387" s="40"/>
      <c r="D387" s="162"/>
      <c r="E387" s="71" t="s">
        <v>64</v>
      </c>
      <c r="F387" s="41">
        <f>F384-F385+F386</f>
        <v>104994</v>
      </c>
      <c r="G387" s="42">
        <f>G384-G385+G386</f>
        <v>104994</v>
      </c>
      <c r="H387" s="41">
        <f>H384-H385+H386</f>
        <v>104994</v>
      </c>
      <c r="I387" s="41">
        <f>I384-I385+I386</f>
        <v>104994</v>
      </c>
      <c r="J387" s="41"/>
      <c r="K387" s="41"/>
      <c r="L387" s="41"/>
      <c r="M387" s="41"/>
      <c r="N387" s="41"/>
      <c r="O387" s="43"/>
      <c r="P387" s="42"/>
      <c r="Q387" s="41"/>
      <c r="R387" s="41"/>
      <c r="S387" s="55"/>
      <c r="T387" s="55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</row>
    <row r="388" spans="1:84" s="118" customFormat="1" ht="15.95" customHeight="1" x14ac:dyDescent="0.2">
      <c r="A388" s="89"/>
      <c r="B388" s="89"/>
      <c r="C388" s="167" t="s">
        <v>66</v>
      </c>
      <c r="D388" s="168"/>
      <c r="E388" s="168"/>
      <c r="F388" s="168"/>
      <c r="G388" s="168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69"/>
    </row>
    <row r="389" spans="1:84" s="118" customFormat="1" ht="15.95" customHeight="1" x14ac:dyDescent="0.2">
      <c r="A389" s="89"/>
      <c r="B389" s="36"/>
      <c r="C389" s="155" t="s">
        <v>192</v>
      </c>
      <c r="D389" s="156"/>
      <c r="E389" s="156"/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56"/>
      <c r="R389" s="156"/>
      <c r="S389" s="156"/>
      <c r="T389" s="157"/>
    </row>
    <row r="390" spans="1:84" s="118" customFormat="1" ht="15.95" customHeight="1" x14ac:dyDescent="0.2">
      <c r="A390" s="89"/>
      <c r="B390" s="36"/>
      <c r="C390" s="155" t="s">
        <v>193</v>
      </c>
      <c r="D390" s="156"/>
      <c r="E390" s="156"/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56"/>
      <c r="R390" s="156"/>
      <c r="S390" s="156"/>
      <c r="T390" s="157"/>
    </row>
    <row r="391" spans="1:84" s="118" customFormat="1" ht="15.95" customHeight="1" x14ac:dyDescent="0.2">
      <c r="A391" s="89"/>
      <c r="B391" s="36"/>
      <c r="C391" s="155" t="s">
        <v>194</v>
      </c>
      <c r="D391" s="156"/>
      <c r="E391" s="156"/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56"/>
      <c r="R391" s="156"/>
      <c r="S391" s="156"/>
      <c r="T391" s="157"/>
    </row>
    <row r="392" spans="1:84" s="118" customFormat="1" ht="15.95" customHeight="1" x14ac:dyDescent="0.2">
      <c r="A392" s="89"/>
      <c r="B392" s="36"/>
      <c r="C392" s="155" t="s">
        <v>195</v>
      </c>
      <c r="D392" s="156"/>
      <c r="E392" s="156"/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  <c r="T392" s="157"/>
    </row>
    <row r="393" spans="1:84" s="118" customFormat="1" ht="4.5" customHeight="1" x14ac:dyDescent="0.2">
      <c r="A393" s="89"/>
      <c r="B393" s="36"/>
      <c r="C393" s="155"/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7"/>
    </row>
    <row r="394" spans="1:84" s="118" customFormat="1" ht="15.95" customHeight="1" x14ac:dyDescent="0.2">
      <c r="A394" s="89"/>
      <c r="B394" s="36"/>
      <c r="C394" s="155" t="s">
        <v>191</v>
      </c>
      <c r="D394" s="156"/>
      <c r="E394" s="156"/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56"/>
      <c r="R394" s="156"/>
      <c r="S394" s="156"/>
      <c r="T394" s="157"/>
    </row>
    <row r="395" spans="1:84" s="118" customFormat="1" ht="15.95" customHeight="1" x14ac:dyDescent="0.2">
      <c r="A395" s="89"/>
      <c r="B395" s="36"/>
      <c r="C395" s="152" t="s">
        <v>152</v>
      </c>
      <c r="D395" s="153"/>
      <c r="E395" s="153"/>
      <c r="F395" s="153"/>
      <c r="G395" s="153"/>
      <c r="H395" s="153"/>
      <c r="I395" s="153"/>
      <c r="J395" s="153"/>
      <c r="K395" s="153"/>
      <c r="L395" s="153"/>
      <c r="M395" s="153"/>
      <c r="N395" s="153"/>
      <c r="O395" s="153"/>
      <c r="P395" s="153"/>
      <c r="Q395" s="153"/>
      <c r="R395" s="153"/>
      <c r="S395" s="153"/>
      <c r="T395" s="154"/>
    </row>
    <row r="396" spans="1:84" s="1" customFormat="1" ht="15" customHeight="1" x14ac:dyDescent="0.2">
      <c r="A396" s="36"/>
      <c r="B396" s="45">
        <v>80195</v>
      </c>
      <c r="C396" s="44"/>
      <c r="D396" s="158" t="s">
        <v>1</v>
      </c>
      <c r="E396" s="70" t="s">
        <v>61</v>
      </c>
      <c r="F396" s="37">
        <f>G396+P396</f>
        <v>535059.6</v>
      </c>
      <c r="G396" s="38">
        <f>H396+K396+L396+M396</f>
        <v>535059.6</v>
      </c>
      <c r="H396" s="39">
        <f>SUM(I396:J396)</f>
        <v>265760</v>
      </c>
      <c r="I396" s="39">
        <v>7000</v>
      </c>
      <c r="J396" s="39">
        <v>258760</v>
      </c>
      <c r="K396" s="39"/>
      <c r="L396" s="39">
        <v>74405</v>
      </c>
      <c r="M396" s="39">
        <v>194894.6</v>
      </c>
      <c r="N396" s="119"/>
      <c r="O396" s="150"/>
      <c r="P396" s="38"/>
      <c r="Q396" s="39"/>
      <c r="R396" s="119"/>
      <c r="S396" s="119"/>
      <c r="T396" s="119"/>
      <c r="U396" s="2"/>
      <c r="V396" s="99"/>
      <c r="W396" s="99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99"/>
      <c r="AK396" s="99"/>
      <c r="AL396" s="99"/>
      <c r="AM396" s="99"/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99"/>
      <c r="AY396" s="99"/>
      <c r="AZ396" s="99"/>
      <c r="BA396" s="99"/>
      <c r="BB396" s="99"/>
      <c r="BC396" s="99"/>
      <c r="BD396" s="99"/>
      <c r="BE396" s="99"/>
      <c r="BF396" s="99"/>
      <c r="BG396" s="99"/>
      <c r="BH396" s="99"/>
      <c r="BI396" s="99"/>
      <c r="BJ396" s="99"/>
      <c r="BK396" s="99"/>
      <c r="BL396" s="99"/>
      <c r="BM396" s="99"/>
      <c r="BN396" s="99"/>
      <c r="BO396" s="99"/>
      <c r="BP396" s="99"/>
      <c r="BQ396" s="99"/>
      <c r="BR396" s="99"/>
      <c r="BS396" s="99"/>
      <c r="BT396" s="99"/>
      <c r="BU396" s="99"/>
      <c r="BV396" s="99"/>
      <c r="BW396" s="99"/>
      <c r="BX396" s="99"/>
      <c r="BY396" s="99"/>
      <c r="BZ396" s="99"/>
      <c r="CA396" s="99"/>
      <c r="CB396" s="99"/>
      <c r="CC396" s="99"/>
      <c r="CD396" s="99"/>
      <c r="CE396" s="99"/>
      <c r="CF396" s="99"/>
    </row>
    <row r="397" spans="1:84" s="9" customFormat="1" ht="15" customHeight="1" x14ac:dyDescent="0.2">
      <c r="A397" s="36"/>
      <c r="B397" s="36"/>
      <c r="C397" s="44"/>
      <c r="D397" s="158"/>
      <c r="E397" s="70" t="s">
        <v>62</v>
      </c>
      <c r="F397" s="37">
        <f>G397+P397</f>
        <v>194894.59999999998</v>
      </c>
      <c r="G397" s="38">
        <f>H397+K397+L397+M397</f>
        <v>194894.59999999998</v>
      </c>
      <c r="H397" s="39"/>
      <c r="I397" s="39"/>
      <c r="J397" s="39"/>
      <c r="K397" s="39"/>
      <c r="L397" s="39"/>
      <c r="M397" s="39">
        <f>M401+M405</f>
        <v>194894.59999999998</v>
      </c>
      <c r="N397" s="119"/>
      <c r="O397" s="150"/>
      <c r="P397" s="38"/>
      <c r="Q397" s="39"/>
      <c r="R397" s="119"/>
      <c r="S397" s="119"/>
      <c r="T397" s="119"/>
      <c r="U397" s="10"/>
      <c r="V397" s="99"/>
      <c r="W397" s="99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/>
      <c r="AL397" s="99"/>
      <c r="AM397" s="99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99"/>
      <c r="AY397" s="99"/>
      <c r="AZ397" s="99"/>
      <c r="BA397" s="99"/>
      <c r="BB397" s="99"/>
      <c r="BC397" s="99"/>
      <c r="BD397" s="99"/>
      <c r="BE397" s="99"/>
      <c r="BF397" s="99"/>
      <c r="BG397" s="99"/>
      <c r="BH397" s="99"/>
      <c r="BI397" s="99"/>
      <c r="BJ397" s="99"/>
      <c r="BK397" s="99"/>
      <c r="BL397" s="99"/>
      <c r="BM397" s="99"/>
      <c r="BN397" s="99"/>
      <c r="BO397" s="99"/>
      <c r="BP397" s="99"/>
      <c r="BQ397" s="99"/>
      <c r="BR397" s="99"/>
      <c r="BS397" s="99"/>
      <c r="BT397" s="99"/>
      <c r="BU397" s="99"/>
      <c r="BV397" s="99"/>
      <c r="BW397" s="99"/>
      <c r="BX397" s="99"/>
      <c r="BY397" s="99"/>
      <c r="BZ397" s="99"/>
      <c r="CA397" s="99"/>
      <c r="CB397" s="99"/>
      <c r="CC397" s="99"/>
      <c r="CD397" s="99"/>
      <c r="CE397" s="99"/>
      <c r="CF397" s="99"/>
    </row>
    <row r="398" spans="1:84" s="9" customFormat="1" ht="15" customHeight="1" x14ac:dyDescent="0.2">
      <c r="A398" s="36"/>
      <c r="B398" s="36"/>
      <c r="C398" s="44"/>
      <c r="D398" s="158"/>
      <c r="E398" s="70" t="s">
        <v>63</v>
      </c>
      <c r="F398" s="37"/>
      <c r="G398" s="38"/>
      <c r="H398" s="39"/>
      <c r="I398" s="39"/>
      <c r="J398" s="39"/>
      <c r="K398" s="39"/>
      <c r="L398" s="39"/>
      <c r="M398" s="39"/>
      <c r="N398" s="119"/>
      <c r="O398" s="150"/>
      <c r="P398" s="38"/>
      <c r="Q398" s="39"/>
      <c r="R398" s="119"/>
      <c r="S398" s="119"/>
      <c r="T398" s="119"/>
      <c r="U398" s="10"/>
      <c r="V398" s="99"/>
      <c r="W398" s="99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99"/>
      <c r="AK398" s="99"/>
      <c r="AL398" s="99"/>
      <c r="AM398" s="99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99"/>
      <c r="AY398" s="99"/>
      <c r="AZ398" s="99"/>
      <c r="BA398" s="99"/>
      <c r="BB398" s="99"/>
      <c r="BC398" s="99"/>
      <c r="BD398" s="99"/>
      <c r="BE398" s="99"/>
      <c r="BF398" s="99"/>
      <c r="BG398" s="99"/>
      <c r="BH398" s="99"/>
      <c r="BI398" s="99"/>
      <c r="BJ398" s="99"/>
      <c r="BK398" s="99"/>
      <c r="BL398" s="99"/>
      <c r="BM398" s="99"/>
      <c r="BN398" s="99"/>
      <c r="BO398" s="99"/>
      <c r="BP398" s="99"/>
      <c r="BQ398" s="99"/>
      <c r="BR398" s="99"/>
      <c r="BS398" s="99"/>
      <c r="BT398" s="99"/>
      <c r="BU398" s="99"/>
      <c r="BV398" s="99"/>
      <c r="BW398" s="99"/>
      <c r="BX398" s="99"/>
      <c r="BY398" s="99"/>
      <c r="BZ398" s="99"/>
      <c r="CA398" s="99"/>
      <c r="CB398" s="99"/>
      <c r="CC398" s="99"/>
      <c r="CD398" s="99"/>
      <c r="CE398" s="99"/>
      <c r="CF398" s="99"/>
    </row>
    <row r="399" spans="1:84" s="16" customFormat="1" ht="15" customHeight="1" x14ac:dyDescent="0.2">
      <c r="A399" s="66"/>
      <c r="B399" s="66"/>
      <c r="C399" s="40"/>
      <c r="D399" s="159"/>
      <c r="E399" s="71" t="s">
        <v>64</v>
      </c>
      <c r="F399" s="41">
        <f>F396-F397+F398</f>
        <v>340165</v>
      </c>
      <c r="G399" s="42">
        <f>G396-G397+G398</f>
        <v>340165</v>
      </c>
      <c r="H399" s="41">
        <f>H396-H397+H398</f>
        <v>265760</v>
      </c>
      <c r="I399" s="55">
        <f>I396-I397+I398</f>
        <v>7000</v>
      </c>
      <c r="J399" s="55">
        <f>J396-J397+J398</f>
        <v>258760</v>
      </c>
      <c r="K399" s="41"/>
      <c r="L399" s="55">
        <f>L396-L397+L398</f>
        <v>74405</v>
      </c>
      <c r="M399" s="55">
        <f>M396-M397+M398</f>
        <v>2.9103830456733704E-11</v>
      </c>
      <c r="N399" s="41"/>
      <c r="O399" s="43"/>
      <c r="P399" s="42"/>
      <c r="Q399" s="41"/>
      <c r="R399" s="41"/>
      <c r="S399" s="55"/>
      <c r="T399" s="55"/>
      <c r="V399" s="99"/>
      <c r="W399" s="99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/>
      <c r="AL399" s="99"/>
      <c r="AM399" s="99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99"/>
      <c r="AY399" s="99"/>
      <c r="AZ399" s="99"/>
      <c r="BA399" s="99"/>
      <c r="BB399" s="99"/>
      <c r="BC399" s="99"/>
      <c r="BD399" s="99"/>
      <c r="BE399" s="99"/>
      <c r="BF399" s="99"/>
      <c r="BG399" s="99"/>
      <c r="BH399" s="99"/>
      <c r="BI399" s="99"/>
      <c r="BJ399" s="99"/>
      <c r="BK399" s="99"/>
      <c r="BL399" s="99"/>
      <c r="BM399" s="99"/>
      <c r="BN399" s="99"/>
      <c r="BO399" s="99"/>
      <c r="BP399" s="99"/>
      <c r="BQ399" s="99"/>
      <c r="BR399" s="99"/>
      <c r="BS399" s="99"/>
      <c r="BT399" s="99"/>
      <c r="BU399" s="99"/>
      <c r="BV399" s="99"/>
      <c r="BW399" s="99"/>
      <c r="BX399" s="99"/>
      <c r="BY399" s="99"/>
      <c r="BZ399" s="99"/>
      <c r="CA399" s="99"/>
      <c r="CB399" s="99"/>
      <c r="CC399" s="99"/>
      <c r="CD399" s="99"/>
      <c r="CE399" s="99"/>
      <c r="CF399" s="99"/>
    </row>
    <row r="400" spans="1:84" s="151" customFormat="1" ht="15" customHeight="1" x14ac:dyDescent="0.2">
      <c r="A400" s="44"/>
      <c r="B400" s="44"/>
      <c r="C400" s="44">
        <v>4217</v>
      </c>
      <c r="D400" s="160" t="s">
        <v>31</v>
      </c>
      <c r="E400" s="70" t="s">
        <v>61</v>
      </c>
      <c r="F400" s="37">
        <f>G400+P400</f>
        <v>164939.29999999999</v>
      </c>
      <c r="G400" s="38">
        <f>H400+K400+L400+M400</f>
        <v>164939.29999999999</v>
      </c>
      <c r="H400" s="39"/>
      <c r="I400" s="39"/>
      <c r="J400" s="39"/>
      <c r="K400" s="39"/>
      <c r="L400" s="39"/>
      <c r="M400" s="39">
        <v>164939.29999999999</v>
      </c>
      <c r="N400" s="39"/>
      <c r="O400" s="51"/>
      <c r="P400" s="52"/>
      <c r="Q400" s="39"/>
      <c r="R400" s="39"/>
      <c r="S400" s="39"/>
      <c r="T400" s="39"/>
      <c r="U400" s="1"/>
      <c r="V400" s="99"/>
      <c r="W400" s="99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/>
      <c r="AL400" s="99"/>
      <c r="AM400" s="99"/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99"/>
      <c r="AY400" s="99"/>
      <c r="AZ400" s="99"/>
      <c r="BA400" s="99"/>
      <c r="BB400" s="99"/>
      <c r="BC400" s="99"/>
      <c r="BD400" s="99"/>
      <c r="BE400" s="99"/>
      <c r="BF400" s="99"/>
      <c r="BG400" s="99"/>
      <c r="BH400" s="99"/>
      <c r="BI400" s="99"/>
      <c r="BJ400" s="99"/>
      <c r="BK400" s="99"/>
      <c r="BL400" s="99"/>
      <c r="BM400" s="99"/>
      <c r="BN400" s="99"/>
      <c r="BO400" s="99"/>
      <c r="BP400" s="99"/>
      <c r="BQ400" s="99"/>
      <c r="BR400" s="99"/>
      <c r="BS400" s="99"/>
      <c r="BT400" s="99"/>
      <c r="BU400" s="99"/>
      <c r="BV400" s="99"/>
      <c r="BW400" s="99"/>
      <c r="BX400" s="99"/>
      <c r="BY400" s="99"/>
      <c r="BZ400" s="99"/>
      <c r="CA400" s="99"/>
      <c r="CB400" s="99"/>
      <c r="CC400" s="99"/>
      <c r="CD400" s="99"/>
      <c r="CE400" s="99"/>
      <c r="CF400" s="99"/>
    </row>
    <row r="401" spans="1:84" s="9" customFormat="1" ht="15" customHeight="1" x14ac:dyDescent="0.2">
      <c r="A401" s="36"/>
      <c r="B401" s="36"/>
      <c r="C401" s="44"/>
      <c r="D401" s="161"/>
      <c r="E401" s="70" t="s">
        <v>62</v>
      </c>
      <c r="F401" s="37">
        <f>G401+P401</f>
        <v>164939.29999999999</v>
      </c>
      <c r="G401" s="38">
        <f>H401+K401+L401+M401</f>
        <v>164939.29999999999</v>
      </c>
      <c r="H401" s="39"/>
      <c r="I401" s="39"/>
      <c r="J401" s="39"/>
      <c r="K401" s="39"/>
      <c r="L401" s="39"/>
      <c r="M401" s="39">
        <f>84540.8+80398.5</f>
        <v>164939.29999999999</v>
      </c>
      <c r="N401" s="39"/>
      <c r="O401" s="51"/>
      <c r="P401" s="38"/>
      <c r="Q401" s="39"/>
      <c r="R401" s="39"/>
      <c r="S401" s="39"/>
      <c r="T401" s="39"/>
      <c r="V401" s="99"/>
      <c r="W401" s="99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99"/>
      <c r="AK401" s="99"/>
      <c r="AL401" s="99"/>
      <c r="AM401" s="99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99"/>
      <c r="AY401" s="99"/>
      <c r="AZ401" s="99"/>
      <c r="BA401" s="99"/>
      <c r="BB401" s="99"/>
      <c r="BC401" s="99"/>
      <c r="BD401" s="99"/>
      <c r="BE401" s="99"/>
      <c r="BF401" s="99"/>
      <c r="BG401" s="99"/>
      <c r="BH401" s="99"/>
      <c r="BI401" s="99"/>
      <c r="BJ401" s="99"/>
      <c r="BK401" s="99"/>
      <c r="BL401" s="99"/>
      <c r="BM401" s="99"/>
      <c r="BN401" s="99"/>
      <c r="BO401" s="99"/>
      <c r="BP401" s="99"/>
      <c r="BQ401" s="99"/>
      <c r="BR401" s="99"/>
      <c r="BS401" s="99"/>
      <c r="BT401" s="99"/>
      <c r="BU401" s="99"/>
      <c r="BV401" s="99"/>
      <c r="BW401" s="99"/>
      <c r="BX401" s="99"/>
      <c r="BY401" s="99"/>
      <c r="BZ401" s="99"/>
      <c r="CA401" s="99"/>
      <c r="CB401" s="99"/>
      <c r="CC401" s="99"/>
      <c r="CD401" s="99"/>
      <c r="CE401" s="99"/>
      <c r="CF401" s="99"/>
    </row>
    <row r="402" spans="1:84" s="9" customFormat="1" ht="15" customHeight="1" x14ac:dyDescent="0.2">
      <c r="A402" s="36"/>
      <c r="B402" s="36"/>
      <c r="C402" s="44"/>
      <c r="D402" s="161"/>
      <c r="E402" s="70" t="s">
        <v>63</v>
      </c>
      <c r="F402" s="37"/>
      <c r="G402" s="38"/>
      <c r="H402" s="39"/>
      <c r="I402" s="39"/>
      <c r="J402" s="39"/>
      <c r="K402" s="39"/>
      <c r="L402" s="39"/>
      <c r="M402" s="39"/>
      <c r="N402" s="39"/>
      <c r="O402" s="51"/>
      <c r="P402" s="38"/>
      <c r="Q402" s="39"/>
      <c r="R402" s="39"/>
      <c r="S402" s="39"/>
      <c r="T402" s="39"/>
      <c r="V402" s="99"/>
      <c r="W402" s="99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99"/>
      <c r="AK402" s="99"/>
      <c r="AL402" s="99"/>
      <c r="AM402" s="99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99"/>
      <c r="AY402" s="99"/>
      <c r="AZ402" s="99"/>
      <c r="BA402" s="99"/>
      <c r="BB402" s="99"/>
      <c r="BC402" s="99"/>
      <c r="BD402" s="99"/>
      <c r="BE402" s="99"/>
      <c r="BF402" s="99"/>
      <c r="BG402" s="99"/>
      <c r="BH402" s="99"/>
      <c r="BI402" s="99"/>
      <c r="BJ402" s="99"/>
      <c r="BK402" s="99"/>
      <c r="BL402" s="99"/>
      <c r="BM402" s="99"/>
      <c r="BN402" s="99"/>
      <c r="BO402" s="99"/>
      <c r="BP402" s="99"/>
      <c r="BQ402" s="99"/>
      <c r="BR402" s="99"/>
      <c r="BS402" s="99"/>
      <c r="BT402" s="99"/>
      <c r="BU402" s="99"/>
      <c r="BV402" s="99"/>
      <c r="BW402" s="99"/>
      <c r="BX402" s="99"/>
      <c r="BY402" s="99"/>
      <c r="BZ402" s="99"/>
      <c r="CA402" s="99"/>
      <c r="CB402" s="99"/>
      <c r="CC402" s="99"/>
      <c r="CD402" s="99"/>
      <c r="CE402" s="99"/>
      <c r="CF402" s="99"/>
    </row>
    <row r="403" spans="1:84" s="16" customFormat="1" ht="15" customHeight="1" x14ac:dyDescent="0.2">
      <c r="A403" s="66"/>
      <c r="B403" s="66"/>
      <c r="C403" s="59"/>
      <c r="D403" s="162"/>
      <c r="E403" s="71" t="s">
        <v>64</v>
      </c>
      <c r="F403" s="41">
        <f>F400-F401+F402</f>
        <v>0</v>
      </c>
      <c r="G403" s="42">
        <f>G400-G401+G402</f>
        <v>0</v>
      </c>
      <c r="H403" s="41"/>
      <c r="I403" s="41"/>
      <c r="J403" s="41"/>
      <c r="K403" s="41"/>
      <c r="L403" s="41"/>
      <c r="M403" s="41">
        <f>M400-M401+M402</f>
        <v>0</v>
      </c>
      <c r="N403" s="41"/>
      <c r="O403" s="43"/>
      <c r="P403" s="42"/>
      <c r="Q403" s="41"/>
      <c r="R403" s="41"/>
      <c r="S403" s="55"/>
      <c r="T403" s="55"/>
      <c r="V403" s="99"/>
      <c r="W403" s="99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/>
      <c r="AL403" s="99"/>
      <c r="AM403" s="99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99"/>
      <c r="AY403" s="99"/>
      <c r="AZ403" s="99"/>
      <c r="BA403" s="99"/>
      <c r="BB403" s="99"/>
      <c r="BC403" s="99"/>
      <c r="BD403" s="99"/>
      <c r="BE403" s="99"/>
      <c r="BF403" s="99"/>
      <c r="BG403" s="99"/>
      <c r="BH403" s="99"/>
      <c r="BI403" s="99"/>
      <c r="BJ403" s="99"/>
      <c r="BK403" s="99"/>
      <c r="BL403" s="99"/>
      <c r="BM403" s="99"/>
      <c r="BN403" s="99"/>
      <c r="BO403" s="99"/>
      <c r="BP403" s="99"/>
      <c r="BQ403" s="99"/>
      <c r="BR403" s="99"/>
      <c r="BS403" s="99"/>
      <c r="BT403" s="99"/>
      <c r="BU403" s="99"/>
      <c r="BV403" s="99"/>
      <c r="BW403" s="99"/>
      <c r="BX403" s="99"/>
      <c r="BY403" s="99"/>
      <c r="BZ403" s="99"/>
      <c r="CA403" s="99"/>
      <c r="CB403" s="99"/>
      <c r="CC403" s="99"/>
      <c r="CD403" s="99"/>
      <c r="CE403" s="99"/>
      <c r="CF403" s="99"/>
    </row>
    <row r="404" spans="1:84" s="2" customFormat="1" ht="16.5" customHeight="1" x14ac:dyDescent="0.2">
      <c r="A404" s="44"/>
      <c r="B404" s="44"/>
      <c r="C404" s="44">
        <v>4219</v>
      </c>
      <c r="D404" s="160" t="s">
        <v>31</v>
      </c>
      <c r="E404" s="70" t="s">
        <v>61</v>
      </c>
      <c r="F404" s="37">
        <f>G404+P404</f>
        <v>29955.3</v>
      </c>
      <c r="G404" s="38">
        <f>H404+K404+L404+M404</f>
        <v>29955.3</v>
      </c>
      <c r="H404" s="39"/>
      <c r="I404" s="39"/>
      <c r="J404" s="39"/>
      <c r="K404" s="39"/>
      <c r="L404" s="39"/>
      <c r="M404" s="39">
        <v>29955.3</v>
      </c>
      <c r="N404" s="39"/>
      <c r="O404" s="51"/>
      <c r="P404" s="52"/>
      <c r="Q404" s="39"/>
      <c r="R404" s="39"/>
      <c r="S404" s="39"/>
      <c r="T404" s="39"/>
      <c r="U404" s="1"/>
      <c r="V404" s="99"/>
      <c r="W404" s="99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99"/>
      <c r="AK404" s="99"/>
      <c r="AL404" s="99"/>
      <c r="AM404" s="99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99"/>
      <c r="AY404" s="99"/>
      <c r="AZ404" s="99"/>
      <c r="BA404" s="99"/>
      <c r="BB404" s="99"/>
      <c r="BC404" s="99"/>
      <c r="BD404" s="99"/>
      <c r="BE404" s="99"/>
      <c r="BF404" s="99"/>
      <c r="BG404" s="99"/>
      <c r="BH404" s="99"/>
      <c r="BI404" s="99"/>
      <c r="BJ404" s="99"/>
      <c r="BK404" s="99"/>
      <c r="BL404" s="99"/>
      <c r="BM404" s="99"/>
      <c r="BN404" s="99"/>
      <c r="BO404" s="99"/>
      <c r="BP404" s="99"/>
      <c r="BQ404" s="99"/>
      <c r="BR404" s="99"/>
      <c r="BS404" s="99"/>
      <c r="BT404" s="99"/>
      <c r="BU404" s="99"/>
      <c r="BV404" s="99"/>
      <c r="BW404" s="99"/>
      <c r="BX404" s="99"/>
      <c r="BY404" s="99"/>
      <c r="BZ404" s="99"/>
      <c r="CA404" s="99"/>
      <c r="CB404" s="99"/>
      <c r="CC404" s="99"/>
      <c r="CD404" s="99"/>
      <c r="CE404" s="99"/>
      <c r="CF404" s="99"/>
    </row>
    <row r="405" spans="1:84" s="10" customFormat="1" ht="16.5" customHeight="1" x14ac:dyDescent="0.2">
      <c r="A405" s="36"/>
      <c r="B405" s="36"/>
      <c r="C405" s="44"/>
      <c r="D405" s="161"/>
      <c r="E405" s="70" t="s">
        <v>62</v>
      </c>
      <c r="F405" s="37">
        <f>G405+P405</f>
        <v>29955.3</v>
      </c>
      <c r="G405" s="38">
        <f>H405+K405+L405+M405</f>
        <v>29955.3</v>
      </c>
      <c r="H405" s="39"/>
      <c r="I405" s="39"/>
      <c r="J405" s="39"/>
      <c r="K405" s="39"/>
      <c r="L405" s="39"/>
      <c r="M405" s="39">
        <f>15353.8+14601.5</f>
        <v>29955.3</v>
      </c>
      <c r="N405" s="39"/>
      <c r="O405" s="51"/>
      <c r="P405" s="38"/>
      <c r="Q405" s="39"/>
      <c r="R405" s="39"/>
      <c r="S405" s="39"/>
      <c r="T405" s="39"/>
      <c r="U405" s="9"/>
      <c r="V405" s="99"/>
      <c r="W405" s="99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99"/>
      <c r="AK405" s="99"/>
      <c r="AL405" s="99"/>
      <c r="AM405" s="99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99"/>
      <c r="AY405" s="99"/>
      <c r="AZ405" s="99"/>
      <c r="BA405" s="99"/>
      <c r="BB405" s="99"/>
      <c r="BC405" s="99"/>
      <c r="BD405" s="99"/>
      <c r="BE405" s="99"/>
      <c r="BF405" s="99"/>
      <c r="BG405" s="99"/>
      <c r="BH405" s="99"/>
      <c r="BI405" s="99"/>
      <c r="BJ405" s="99"/>
      <c r="BK405" s="99"/>
      <c r="BL405" s="99"/>
      <c r="BM405" s="99"/>
      <c r="BN405" s="99"/>
      <c r="BO405" s="99"/>
      <c r="BP405" s="99"/>
      <c r="BQ405" s="99"/>
      <c r="BR405" s="99"/>
      <c r="BS405" s="99"/>
      <c r="BT405" s="99"/>
      <c r="BU405" s="99"/>
      <c r="BV405" s="99"/>
      <c r="BW405" s="99"/>
      <c r="BX405" s="99"/>
      <c r="BY405" s="99"/>
      <c r="BZ405" s="99"/>
      <c r="CA405" s="99"/>
      <c r="CB405" s="99"/>
      <c r="CC405" s="99"/>
      <c r="CD405" s="99"/>
      <c r="CE405" s="99"/>
      <c r="CF405" s="99"/>
    </row>
    <row r="406" spans="1:84" s="10" customFormat="1" ht="16.5" customHeight="1" x14ac:dyDescent="0.2">
      <c r="A406" s="36"/>
      <c r="B406" s="36"/>
      <c r="C406" s="44"/>
      <c r="D406" s="161"/>
      <c r="E406" s="70" t="s">
        <v>63</v>
      </c>
      <c r="F406" s="37"/>
      <c r="G406" s="38"/>
      <c r="H406" s="39"/>
      <c r="I406" s="39"/>
      <c r="J406" s="39"/>
      <c r="K406" s="39"/>
      <c r="L406" s="39"/>
      <c r="M406" s="39"/>
      <c r="N406" s="39"/>
      <c r="O406" s="51"/>
      <c r="P406" s="38"/>
      <c r="Q406" s="39"/>
      <c r="R406" s="39"/>
      <c r="S406" s="39"/>
      <c r="T406" s="39"/>
      <c r="U406" s="9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99"/>
      <c r="AK406" s="99"/>
      <c r="AL406" s="99"/>
      <c r="AM406" s="99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99"/>
      <c r="AY406" s="99"/>
      <c r="AZ406" s="99"/>
      <c r="BA406" s="99"/>
      <c r="BB406" s="99"/>
      <c r="BC406" s="99"/>
      <c r="BD406" s="99"/>
      <c r="BE406" s="99"/>
      <c r="BF406" s="99"/>
      <c r="BG406" s="99"/>
      <c r="BH406" s="99"/>
      <c r="BI406" s="99"/>
      <c r="BJ406" s="99"/>
      <c r="BK406" s="99"/>
      <c r="BL406" s="99"/>
      <c r="BM406" s="99"/>
      <c r="BN406" s="99"/>
      <c r="BO406" s="99"/>
      <c r="BP406" s="99"/>
      <c r="BQ406" s="99"/>
      <c r="BR406" s="99"/>
      <c r="BS406" s="99"/>
      <c r="BT406" s="99"/>
      <c r="BU406" s="99"/>
      <c r="BV406" s="99"/>
      <c r="BW406" s="99"/>
      <c r="BX406" s="99"/>
      <c r="BY406" s="99"/>
      <c r="BZ406" s="99"/>
      <c r="CA406" s="99"/>
      <c r="CB406" s="99"/>
      <c r="CC406" s="99"/>
      <c r="CD406" s="99"/>
      <c r="CE406" s="99"/>
      <c r="CF406" s="99"/>
    </row>
    <row r="407" spans="1:84" s="1" customFormat="1" ht="16.5" customHeight="1" x14ac:dyDescent="0.2">
      <c r="A407" s="66"/>
      <c r="B407" s="66"/>
      <c r="C407" s="59"/>
      <c r="D407" s="162"/>
      <c r="E407" s="71" t="s">
        <v>64</v>
      </c>
      <c r="F407" s="41">
        <f>F404-F405+F406</f>
        <v>0</v>
      </c>
      <c r="G407" s="42">
        <f>G404-G405+G406</f>
        <v>0</v>
      </c>
      <c r="H407" s="41"/>
      <c r="I407" s="41"/>
      <c r="J407" s="41"/>
      <c r="K407" s="41"/>
      <c r="L407" s="41"/>
      <c r="M407" s="41">
        <f>M404-M405+M406</f>
        <v>0</v>
      </c>
      <c r="N407" s="41"/>
      <c r="O407" s="43"/>
      <c r="P407" s="42"/>
      <c r="Q407" s="41"/>
      <c r="R407" s="41"/>
      <c r="S407" s="55"/>
      <c r="T407" s="55"/>
      <c r="U407" s="16"/>
      <c r="V407" s="99"/>
      <c r="W407" s="99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99"/>
      <c r="AK407" s="99"/>
      <c r="AL407" s="99"/>
      <c r="AM407" s="99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99"/>
      <c r="AY407" s="99"/>
      <c r="AZ407" s="99"/>
      <c r="BA407" s="99"/>
      <c r="BB407" s="99"/>
      <c r="BC407" s="99"/>
      <c r="BD407" s="99"/>
      <c r="BE407" s="99"/>
      <c r="BF407" s="99"/>
      <c r="BG407" s="99"/>
      <c r="BH407" s="99"/>
      <c r="BI407" s="99"/>
      <c r="BJ407" s="99"/>
      <c r="BK407" s="99"/>
      <c r="BL407" s="99"/>
      <c r="BM407" s="99"/>
      <c r="BN407" s="99"/>
      <c r="BO407" s="99"/>
      <c r="BP407" s="99"/>
      <c r="BQ407" s="99"/>
      <c r="BR407" s="99"/>
      <c r="BS407" s="99"/>
      <c r="BT407" s="99"/>
      <c r="BU407" s="99"/>
      <c r="BV407" s="99"/>
      <c r="BW407" s="99"/>
      <c r="BX407" s="99"/>
      <c r="BY407" s="99"/>
      <c r="BZ407" s="99"/>
      <c r="CA407" s="99"/>
      <c r="CB407" s="99"/>
      <c r="CC407" s="99"/>
      <c r="CD407" s="99"/>
      <c r="CE407" s="99"/>
      <c r="CF407" s="99"/>
    </row>
    <row r="408" spans="1:84" s="118" customFormat="1" ht="16.5" customHeight="1" x14ac:dyDescent="0.2">
      <c r="A408" s="89"/>
      <c r="B408" s="89"/>
      <c r="C408" s="167" t="s">
        <v>66</v>
      </c>
      <c r="D408" s="168"/>
      <c r="E408" s="168"/>
      <c r="F408" s="168"/>
      <c r="G408" s="168"/>
      <c r="H408" s="168"/>
      <c r="I408" s="168"/>
      <c r="J408" s="168"/>
      <c r="K408" s="168"/>
      <c r="L408" s="168"/>
      <c r="M408" s="168"/>
      <c r="N408" s="168"/>
      <c r="O408" s="168"/>
      <c r="P408" s="168"/>
      <c r="Q408" s="168"/>
      <c r="R408" s="168"/>
      <c r="S408" s="168"/>
      <c r="T408" s="169"/>
    </row>
    <row r="409" spans="1:84" s="118" customFormat="1" ht="59.25" customHeight="1" x14ac:dyDescent="0.2">
      <c r="A409" s="89"/>
      <c r="B409" s="36"/>
      <c r="C409" s="155" t="s">
        <v>222</v>
      </c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7"/>
    </row>
    <row r="410" spans="1:84" s="118" customFormat="1" ht="16.5" customHeight="1" x14ac:dyDescent="0.2">
      <c r="A410" s="89"/>
      <c r="B410" s="36"/>
      <c r="C410" s="155" t="s">
        <v>122</v>
      </c>
      <c r="D410" s="156"/>
      <c r="E410" s="156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  <c r="T410" s="157"/>
    </row>
    <row r="411" spans="1:84" s="118" customFormat="1" ht="16.5" customHeight="1" x14ac:dyDescent="0.2">
      <c r="A411" s="89"/>
      <c r="B411" s="36"/>
      <c r="C411" s="155" t="s">
        <v>123</v>
      </c>
      <c r="D411" s="156"/>
      <c r="E411" s="156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  <c r="T411" s="157"/>
    </row>
    <row r="412" spans="1:84" s="118" customFormat="1" ht="4.5" customHeight="1" x14ac:dyDescent="0.2">
      <c r="A412" s="89"/>
      <c r="B412" s="36"/>
      <c r="C412" s="199"/>
      <c r="D412" s="200"/>
      <c r="E412" s="200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1"/>
    </row>
    <row r="413" spans="1:84" s="118" customFormat="1" ht="57" customHeight="1" x14ac:dyDescent="0.2">
      <c r="A413" s="89"/>
      <c r="B413" s="36"/>
      <c r="C413" s="155" t="s">
        <v>228</v>
      </c>
      <c r="D413" s="156"/>
      <c r="E413" s="156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  <c r="T413" s="157"/>
    </row>
    <row r="414" spans="1:84" s="118" customFormat="1" ht="16.5" customHeight="1" x14ac:dyDescent="0.2">
      <c r="A414" s="89"/>
      <c r="B414" s="36"/>
      <c r="C414" s="155" t="s">
        <v>125</v>
      </c>
      <c r="D414" s="156"/>
      <c r="E414" s="156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  <c r="T414" s="157"/>
    </row>
    <row r="415" spans="1:84" s="118" customFormat="1" ht="16.5" customHeight="1" x14ac:dyDescent="0.2">
      <c r="A415" s="89"/>
      <c r="B415" s="36"/>
      <c r="C415" s="152" t="s">
        <v>126</v>
      </c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  <c r="O415" s="153"/>
      <c r="P415" s="153"/>
      <c r="Q415" s="153"/>
      <c r="R415" s="153"/>
      <c r="S415" s="153"/>
      <c r="T415" s="154"/>
    </row>
    <row r="416" spans="1:84" s="1" customFormat="1" ht="16.5" customHeight="1" x14ac:dyDescent="0.2">
      <c r="A416" s="47">
        <v>851</v>
      </c>
      <c r="B416" s="47"/>
      <c r="C416" s="104"/>
      <c r="D416" s="163" t="s">
        <v>12</v>
      </c>
      <c r="E416" s="68" t="s">
        <v>61</v>
      </c>
      <c r="F416" s="24">
        <f>G416+P416</f>
        <v>1484567.48</v>
      </c>
      <c r="G416" s="25">
        <f>H416+K416+L416+M416</f>
        <v>1484567.48</v>
      </c>
      <c r="H416" s="26">
        <f>SUM(I416:J416)</f>
        <v>744567.48</v>
      </c>
      <c r="I416" s="26">
        <v>271840</v>
      </c>
      <c r="J416" s="26">
        <v>472727.48</v>
      </c>
      <c r="K416" s="26">
        <v>735000</v>
      </c>
      <c r="L416" s="26">
        <v>5000</v>
      </c>
      <c r="M416" s="48"/>
      <c r="N416" s="48"/>
      <c r="O416" s="142"/>
      <c r="P416" s="27">
        <f t="shared" ref="P416:P422" si="26">Q416+S416+T416</f>
        <v>0</v>
      </c>
      <c r="Q416" s="26"/>
      <c r="R416" s="48"/>
      <c r="S416" s="48"/>
      <c r="T416" s="26">
        <v>0</v>
      </c>
      <c r="U416" s="2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99"/>
      <c r="AY416" s="99"/>
      <c r="AZ416" s="99"/>
      <c r="BA416" s="99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99"/>
      <c r="BM416" s="99"/>
      <c r="BN416" s="99"/>
      <c r="BO416" s="99"/>
      <c r="BP416" s="99"/>
      <c r="BQ416" s="99"/>
      <c r="BR416" s="99"/>
      <c r="BS416" s="99"/>
      <c r="BT416" s="99"/>
      <c r="BU416" s="99"/>
      <c r="BV416" s="99"/>
      <c r="BW416" s="99"/>
      <c r="BX416" s="99"/>
      <c r="BY416" s="99"/>
      <c r="BZ416" s="99"/>
      <c r="CA416" s="99"/>
      <c r="CB416" s="99"/>
      <c r="CC416" s="99"/>
      <c r="CD416" s="99"/>
      <c r="CE416" s="99"/>
      <c r="CF416" s="99"/>
    </row>
    <row r="417" spans="1:84" s="9" customFormat="1" ht="16.5" customHeight="1" x14ac:dyDescent="0.2">
      <c r="A417" s="23"/>
      <c r="B417" s="23"/>
      <c r="C417" s="65"/>
      <c r="D417" s="164"/>
      <c r="E417" s="68" t="s">
        <v>62</v>
      </c>
      <c r="F417" s="24">
        <f>G417+P417</f>
        <v>26640</v>
      </c>
      <c r="G417" s="27">
        <f>H417+K417+L417+M417</f>
        <v>26640</v>
      </c>
      <c r="H417" s="28">
        <f>SUM(I417:J417)</f>
        <v>26640</v>
      </c>
      <c r="I417" s="28">
        <f t="shared" ref="I417:J417" si="27">I421+I432</f>
        <v>25640</v>
      </c>
      <c r="J417" s="28">
        <f t="shared" si="27"/>
        <v>1000</v>
      </c>
      <c r="K417" s="28"/>
      <c r="L417" s="28"/>
      <c r="M417" s="49"/>
      <c r="N417" s="49"/>
      <c r="O417" s="143"/>
      <c r="P417" s="27"/>
      <c r="Q417" s="28"/>
      <c r="R417" s="49"/>
      <c r="S417" s="49"/>
      <c r="T417" s="28"/>
      <c r="U417" s="10"/>
      <c r="V417" s="99"/>
      <c r="W417" s="99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99"/>
      <c r="AK417" s="99"/>
      <c r="AL417" s="99"/>
      <c r="AM417" s="99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99"/>
      <c r="AY417" s="99"/>
      <c r="AZ417" s="99"/>
      <c r="BA417" s="99"/>
      <c r="BB417" s="99"/>
      <c r="BC417" s="99"/>
      <c r="BD417" s="99"/>
      <c r="BE417" s="99"/>
      <c r="BF417" s="99"/>
      <c r="BG417" s="99"/>
      <c r="BH417" s="99"/>
      <c r="BI417" s="99"/>
      <c r="BJ417" s="99"/>
      <c r="BK417" s="99"/>
      <c r="BL417" s="99"/>
      <c r="BM417" s="99"/>
      <c r="BN417" s="99"/>
      <c r="BO417" s="99"/>
      <c r="BP417" s="99"/>
      <c r="BQ417" s="99"/>
      <c r="BR417" s="99"/>
      <c r="BS417" s="99"/>
      <c r="BT417" s="99"/>
      <c r="BU417" s="99"/>
      <c r="BV417" s="99"/>
      <c r="BW417" s="99"/>
      <c r="BX417" s="99"/>
      <c r="BY417" s="99"/>
      <c r="BZ417" s="99"/>
      <c r="CA417" s="99"/>
      <c r="CB417" s="99"/>
      <c r="CC417" s="99"/>
      <c r="CD417" s="99"/>
      <c r="CE417" s="99"/>
      <c r="CF417" s="99"/>
    </row>
    <row r="418" spans="1:84" s="9" customFormat="1" ht="16.5" customHeight="1" x14ac:dyDescent="0.2">
      <c r="A418" s="23"/>
      <c r="B418" s="23"/>
      <c r="C418" s="65"/>
      <c r="D418" s="164"/>
      <c r="E418" s="68" t="s">
        <v>63</v>
      </c>
      <c r="F418" s="24">
        <f>G418+P418</f>
        <v>394110</v>
      </c>
      <c r="G418" s="27">
        <f>H418+K418+L418+M418</f>
        <v>194110</v>
      </c>
      <c r="H418" s="28">
        <f>SUM(I418:J418)</f>
        <v>106640</v>
      </c>
      <c r="I418" s="28">
        <f t="shared" ref="I418:K418" si="28">I422+I433</f>
        <v>30000</v>
      </c>
      <c r="J418" s="28">
        <f t="shared" si="28"/>
        <v>76640</v>
      </c>
      <c r="K418" s="28">
        <f t="shared" si="28"/>
        <v>87470</v>
      </c>
      <c r="L418" s="28"/>
      <c r="M418" s="49"/>
      <c r="N418" s="49"/>
      <c r="O418" s="143"/>
      <c r="P418" s="27">
        <f t="shared" si="26"/>
        <v>200000</v>
      </c>
      <c r="Q418" s="28"/>
      <c r="R418" s="49"/>
      <c r="S418" s="49"/>
      <c r="T418" s="28">
        <f>T422</f>
        <v>200000</v>
      </c>
      <c r="U418" s="10"/>
      <c r="V418" s="99"/>
      <c r="W418" s="99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99"/>
      <c r="AK418" s="99"/>
      <c r="AL418" s="99"/>
      <c r="AM418" s="99"/>
      <c r="AN418" s="99"/>
      <c r="AO418" s="99"/>
      <c r="AP418" s="99"/>
      <c r="AQ418" s="99"/>
      <c r="AR418" s="99"/>
      <c r="AS418" s="99"/>
      <c r="AT418" s="99"/>
      <c r="AU418" s="99"/>
      <c r="AV418" s="99"/>
      <c r="AW418" s="99"/>
      <c r="AX418" s="99"/>
      <c r="AY418" s="99"/>
      <c r="AZ418" s="99"/>
      <c r="BA418" s="99"/>
      <c r="BB418" s="99"/>
      <c r="BC418" s="99"/>
      <c r="BD418" s="99"/>
      <c r="BE418" s="99"/>
      <c r="BF418" s="99"/>
      <c r="BG418" s="99"/>
      <c r="BH418" s="99"/>
      <c r="BI418" s="99"/>
      <c r="BJ418" s="99"/>
      <c r="BK418" s="99"/>
      <c r="BL418" s="99"/>
      <c r="BM418" s="99"/>
      <c r="BN418" s="99"/>
      <c r="BO418" s="99"/>
      <c r="BP418" s="99"/>
      <c r="BQ418" s="99"/>
      <c r="BR418" s="99"/>
      <c r="BS418" s="99"/>
      <c r="BT418" s="99"/>
      <c r="BU418" s="99"/>
      <c r="BV418" s="99"/>
      <c r="BW418" s="99"/>
      <c r="BX418" s="99"/>
      <c r="BY418" s="99"/>
      <c r="BZ418" s="99"/>
      <c r="CA418" s="99"/>
      <c r="CB418" s="99"/>
      <c r="CC418" s="99"/>
      <c r="CD418" s="99"/>
      <c r="CE418" s="99"/>
      <c r="CF418" s="99"/>
    </row>
    <row r="419" spans="1:84" s="16" customFormat="1" ht="16.5" customHeight="1" x14ac:dyDescent="0.2">
      <c r="A419" s="65"/>
      <c r="B419" s="65"/>
      <c r="C419" s="29"/>
      <c r="D419" s="165"/>
      <c r="E419" s="69" t="s">
        <v>64</v>
      </c>
      <c r="F419" s="30">
        <f t="shared" ref="F419:L419" si="29">F416-F417+F418</f>
        <v>1852037.48</v>
      </c>
      <c r="G419" s="31">
        <f t="shared" si="29"/>
        <v>1652037.48</v>
      </c>
      <c r="H419" s="30">
        <f t="shared" si="29"/>
        <v>824567.48</v>
      </c>
      <c r="I419" s="30">
        <f t="shared" si="29"/>
        <v>276200</v>
      </c>
      <c r="J419" s="30">
        <f t="shared" si="29"/>
        <v>548367.48</v>
      </c>
      <c r="K419" s="30">
        <f t="shared" si="29"/>
        <v>822470</v>
      </c>
      <c r="L419" s="30">
        <f t="shared" si="29"/>
        <v>5000</v>
      </c>
      <c r="M419" s="30"/>
      <c r="N419" s="30"/>
      <c r="O419" s="32"/>
      <c r="P419" s="30">
        <f>P416-P417+P418</f>
        <v>200000</v>
      </c>
      <c r="Q419" s="30"/>
      <c r="R419" s="30"/>
      <c r="S419" s="80"/>
      <c r="T419" s="80">
        <f>T416-T417+T418</f>
        <v>200000</v>
      </c>
      <c r="U419" s="1"/>
      <c r="V419" s="99"/>
      <c r="W419" s="99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99"/>
      <c r="AK419" s="99"/>
      <c r="AL419" s="99"/>
      <c r="AM419" s="99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99"/>
      <c r="AY419" s="99"/>
      <c r="AZ419" s="99"/>
      <c r="BA419" s="99"/>
      <c r="BB419" s="99"/>
      <c r="BC419" s="99"/>
      <c r="BD419" s="99"/>
      <c r="BE419" s="99"/>
      <c r="BF419" s="99"/>
      <c r="BG419" s="99"/>
      <c r="BH419" s="99"/>
      <c r="BI419" s="99"/>
      <c r="BJ419" s="99"/>
      <c r="BK419" s="99"/>
      <c r="BL419" s="99"/>
      <c r="BM419" s="99"/>
      <c r="BN419" s="99"/>
      <c r="BO419" s="99"/>
      <c r="BP419" s="99"/>
      <c r="BQ419" s="99"/>
      <c r="BR419" s="99"/>
      <c r="BS419" s="99"/>
      <c r="BT419" s="99"/>
      <c r="BU419" s="99"/>
      <c r="BV419" s="99"/>
      <c r="BW419" s="99"/>
      <c r="BX419" s="99"/>
      <c r="BY419" s="99"/>
      <c r="BZ419" s="99"/>
      <c r="CA419" s="99"/>
      <c r="CB419" s="99"/>
      <c r="CC419" s="99"/>
      <c r="CD419" s="99"/>
      <c r="CE419" s="99"/>
      <c r="CF419" s="99"/>
    </row>
    <row r="420" spans="1:84" s="2" customFormat="1" ht="16.5" customHeight="1" x14ac:dyDescent="0.2">
      <c r="A420" s="36"/>
      <c r="B420" s="45">
        <v>85111</v>
      </c>
      <c r="C420" s="46"/>
      <c r="D420" s="166" t="s">
        <v>67</v>
      </c>
      <c r="E420" s="70" t="s">
        <v>61</v>
      </c>
      <c r="F420" s="33">
        <f>G420+P420</f>
        <v>0</v>
      </c>
      <c r="G420" s="34"/>
      <c r="H420" s="35"/>
      <c r="I420" s="50"/>
      <c r="J420" s="35"/>
      <c r="K420" s="35"/>
      <c r="L420" s="50"/>
      <c r="M420" s="50"/>
      <c r="N420" s="50"/>
      <c r="O420" s="148"/>
      <c r="P420" s="38">
        <f t="shared" si="26"/>
        <v>0</v>
      </c>
      <c r="Q420" s="50"/>
      <c r="R420" s="50"/>
      <c r="S420" s="50"/>
      <c r="T420" s="35">
        <v>0</v>
      </c>
      <c r="U420" s="1"/>
      <c r="V420" s="99"/>
      <c r="W420" s="99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99"/>
      <c r="AK420" s="99"/>
      <c r="AL420" s="99"/>
      <c r="AM420" s="99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99"/>
      <c r="AY420" s="99"/>
      <c r="AZ420" s="99"/>
      <c r="BA420" s="99"/>
      <c r="BB420" s="99"/>
      <c r="BC420" s="99"/>
      <c r="BD420" s="99"/>
      <c r="BE420" s="99"/>
      <c r="BF420" s="99"/>
      <c r="BG420" s="99"/>
      <c r="BH420" s="99"/>
      <c r="BI420" s="99"/>
      <c r="BJ420" s="99"/>
      <c r="BK420" s="99"/>
      <c r="BL420" s="99"/>
      <c r="BM420" s="99"/>
      <c r="BN420" s="99"/>
      <c r="BO420" s="99"/>
      <c r="BP420" s="99"/>
      <c r="BQ420" s="99"/>
      <c r="BR420" s="99"/>
      <c r="BS420" s="99"/>
      <c r="BT420" s="99"/>
      <c r="BU420" s="99"/>
      <c r="BV420" s="99"/>
      <c r="BW420" s="99"/>
      <c r="BX420" s="99"/>
      <c r="BY420" s="99"/>
      <c r="BZ420" s="99"/>
      <c r="CA420" s="99"/>
      <c r="CB420" s="99"/>
      <c r="CC420" s="99"/>
      <c r="CD420" s="99"/>
      <c r="CE420" s="99"/>
      <c r="CF420" s="99"/>
    </row>
    <row r="421" spans="1:84" s="10" customFormat="1" ht="16.5" customHeight="1" x14ac:dyDescent="0.2">
      <c r="A421" s="36"/>
      <c r="B421" s="36"/>
      <c r="C421" s="44"/>
      <c r="D421" s="158"/>
      <c r="E421" s="70" t="s">
        <v>62</v>
      </c>
      <c r="F421" s="37"/>
      <c r="G421" s="38"/>
      <c r="H421" s="39"/>
      <c r="I421" s="119"/>
      <c r="J421" s="39"/>
      <c r="K421" s="39"/>
      <c r="L421" s="119"/>
      <c r="M421" s="119"/>
      <c r="N421" s="119"/>
      <c r="O421" s="150"/>
      <c r="P421" s="38"/>
      <c r="Q421" s="119"/>
      <c r="R421" s="119"/>
      <c r="S421" s="119"/>
      <c r="T421" s="39"/>
      <c r="U421" s="1"/>
      <c r="V421" s="99"/>
      <c r="W421" s="99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99"/>
      <c r="AK421" s="99"/>
      <c r="AL421" s="99"/>
      <c r="AM421" s="99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99"/>
      <c r="AY421" s="99"/>
      <c r="AZ421" s="99"/>
      <c r="BA421" s="99"/>
      <c r="BB421" s="99"/>
      <c r="BC421" s="99"/>
      <c r="BD421" s="99"/>
      <c r="BE421" s="99"/>
      <c r="BF421" s="99"/>
      <c r="BG421" s="99"/>
      <c r="BH421" s="99"/>
      <c r="BI421" s="99"/>
      <c r="BJ421" s="99"/>
      <c r="BK421" s="99"/>
      <c r="BL421" s="99"/>
      <c r="BM421" s="99"/>
      <c r="BN421" s="99"/>
      <c r="BO421" s="99"/>
      <c r="BP421" s="99"/>
      <c r="BQ421" s="99"/>
      <c r="BR421" s="99"/>
      <c r="BS421" s="99"/>
      <c r="BT421" s="99"/>
      <c r="BU421" s="99"/>
      <c r="BV421" s="99"/>
      <c r="BW421" s="99"/>
      <c r="BX421" s="99"/>
      <c r="BY421" s="99"/>
      <c r="BZ421" s="99"/>
      <c r="CA421" s="99"/>
      <c r="CB421" s="99"/>
      <c r="CC421" s="99"/>
      <c r="CD421" s="99"/>
      <c r="CE421" s="99"/>
      <c r="CF421" s="99"/>
    </row>
    <row r="422" spans="1:84" s="10" customFormat="1" ht="16.5" customHeight="1" x14ac:dyDescent="0.2">
      <c r="A422" s="36"/>
      <c r="B422" s="36"/>
      <c r="C422" s="44"/>
      <c r="D422" s="158"/>
      <c r="E422" s="70" t="s">
        <v>63</v>
      </c>
      <c r="F422" s="37">
        <f>G422+P422</f>
        <v>200000</v>
      </c>
      <c r="G422" s="38"/>
      <c r="H422" s="39"/>
      <c r="I422" s="119"/>
      <c r="J422" s="39"/>
      <c r="K422" s="39"/>
      <c r="L422" s="119"/>
      <c r="M422" s="119"/>
      <c r="N422" s="119"/>
      <c r="O422" s="150"/>
      <c r="P422" s="38">
        <f t="shared" si="26"/>
        <v>200000</v>
      </c>
      <c r="Q422" s="119"/>
      <c r="R422" s="119"/>
      <c r="S422" s="119"/>
      <c r="T422" s="39">
        <f>T426</f>
        <v>200000</v>
      </c>
      <c r="U422" s="1"/>
      <c r="V422" s="99"/>
      <c r="W422" s="99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99"/>
      <c r="AK422" s="99"/>
      <c r="AL422" s="99"/>
      <c r="AM422" s="99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99"/>
      <c r="AY422" s="99"/>
      <c r="AZ422" s="99"/>
      <c r="BA422" s="99"/>
      <c r="BB422" s="99"/>
      <c r="BC422" s="99"/>
      <c r="BD422" s="99"/>
      <c r="BE422" s="99"/>
      <c r="BF422" s="99"/>
      <c r="BG422" s="99"/>
      <c r="BH422" s="99"/>
      <c r="BI422" s="99"/>
      <c r="BJ422" s="99"/>
      <c r="BK422" s="99"/>
      <c r="BL422" s="99"/>
      <c r="BM422" s="99"/>
      <c r="BN422" s="99"/>
      <c r="BO422" s="99"/>
      <c r="BP422" s="99"/>
      <c r="BQ422" s="99"/>
      <c r="BR422" s="99"/>
      <c r="BS422" s="99"/>
      <c r="BT422" s="99"/>
      <c r="BU422" s="99"/>
      <c r="BV422" s="99"/>
      <c r="BW422" s="99"/>
      <c r="BX422" s="99"/>
      <c r="BY422" s="99"/>
      <c r="BZ422" s="99"/>
      <c r="CA422" s="99"/>
      <c r="CB422" s="99"/>
      <c r="CC422" s="99"/>
      <c r="CD422" s="99"/>
      <c r="CE422" s="99"/>
      <c r="CF422" s="99"/>
    </row>
    <row r="423" spans="1:84" s="16" customFormat="1" ht="16.5" customHeight="1" x14ac:dyDescent="0.2">
      <c r="A423" s="66"/>
      <c r="B423" s="66"/>
      <c r="C423" s="40"/>
      <c r="D423" s="159"/>
      <c r="E423" s="71" t="s">
        <v>64</v>
      </c>
      <c r="F423" s="41">
        <f>F420-F421+F422</f>
        <v>200000</v>
      </c>
      <c r="G423" s="42"/>
      <c r="H423" s="41"/>
      <c r="I423" s="41"/>
      <c r="J423" s="41"/>
      <c r="K423" s="41"/>
      <c r="L423" s="41"/>
      <c r="M423" s="41"/>
      <c r="N423" s="41"/>
      <c r="O423" s="43"/>
      <c r="P423" s="41">
        <f>P420-P421+P422</f>
        <v>200000</v>
      </c>
      <c r="Q423" s="41"/>
      <c r="R423" s="41"/>
      <c r="S423" s="55"/>
      <c r="T423" s="55">
        <f>T420-T421+T422</f>
        <v>200000</v>
      </c>
      <c r="U423" s="1"/>
      <c r="V423" s="99"/>
      <c r="W423" s="99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99"/>
      <c r="AK423" s="99"/>
      <c r="AL423" s="99"/>
      <c r="AM423" s="99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99"/>
      <c r="AY423" s="99"/>
      <c r="AZ423" s="99"/>
      <c r="BA423" s="99"/>
      <c r="BB423" s="99"/>
      <c r="BC423" s="99"/>
      <c r="BD423" s="99"/>
      <c r="BE423" s="99"/>
      <c r="BF423" s="99"/>
      <c r="BG423" s="99"/>
      <c r="BH423" s="99"/>
      <c r="BI423" s="99"/>
      <c r="BJ423" s="99"/>
      <c r="BK423" s="99"/>
      <c r="BL423" s="99"/>
      <c r="BM423" s="99"/>
      <c r="BN423" s="99"/>
      <c r="BO423" s="99"/>
      <c r="BP423" s="99"/>
      <c r="BQ423" s="99"/>
      <c r="BR423" s="99"/>
      <c r="BS423" s="99"/>
      <c r="BT423" s="99"/>
      <c r="BU423" s="99"/>
      <c r="BV423" s="99"/>
      <c r="BW423" s="99"/>
      <c r="BX423" s="99"/>
      <c r="BY423" s="99"/>
      <c r="BZ423" s="99"/>
      <c r="CA423" s="99"/>
      <c r="CB423" s="99"/>
      <c r="CC423" s="99"/>
      <c r="CD423" s="99"/>
      <c r="CE423" s="99"/>
      <c r="CF423" s="99"/>
    </row>
    <row r="424" spans="1:84" s="1" customFormat="1" ht="33.75" customHeight="1" x14ac:dyDescent="0.2">
      <c r="A424" s="44"/>
      <c r="B424" s="44"/>
      <c r="C424" s="44">
        <v>6220</v>
      </c>
      <c r="D424" s="160" t="s">
        <v>68</v>
      </c>
      <c r="E424" s="70" t="s">
        <v>61</v>
      </c>
      <c r="F424" s="37">
        <f>G424+P424</f>
        <v>0</v>
      </c>
      <c r="G424" s="38"/>
      <c r="H424" s="39"/>
      <c r="I424" s="39"/>
      <c r="J424" s="39"/>
      <c r="K424" s="39"/>
      <c r="L424" s="39"/>
      <c r="M424" s="39"/>
      <c r="N424" s="39"/>
      <c r="O424" s="51"/>
      <c r="P424" s="38">
        <f>Q424+S424+T424</f>
        <v>0</v>
      </c>
      <c r="Q424" s="39"/>
      <c r="R424" s="39"/>
      <c r="S424" s="39"/>
      <c r="T424" s="39">
        <v>0</v>
      </c>
      <c r="U424" s="151"/>
      <c r="V424" s="99"/>
      <c r="W424" s="99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99"/>
      <c r="AK424" s="99"/>
      <c r="AL424" s="99"/>
      <c r="AM424" s="99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99"/>
      <c r="AY424" s="99"/>
      <c r="AZ424" s="99"/>
      <c r="BA424" s="99"/>
      <c r="BB424" s="99"/>
      <c r="BC424" s="99"/>
      <c r="BD424" s="99"/>
      <c r="BE424" s="99"/>
      <c r="BF424" s="99"/>
      <c r="BG424" s="99"/>
      <c r="BH424" s="99"/>
      <c r="BI424" s="99"/>
      <c r="BJ424" s="99"/>
      <c r="BK424" s="99"/>
      <c r="BL424" s="99"/>
      <c r="BM424" s="99"/>
      <c r="BN424" s="99"/>
      <c r="BO424" s="99"/>
      <c r="BP424" s="99"/>
      <c r="BQ424" s="99"/>
      <c r="BR424" s="99"/>
      <c r="BS424" s="99"/>
      <c r="BT424" s="99"/>
      <c r="BU424" s="99"/>
      <c r="BV424" s="99"/>
      <c r="BW424" s="99"/>
      <c r="BX424" s="99"/>
      <c r="BY424" s="99"/>
      <c r="BZ424" s="99"/>
      <c r="CA424" s="99"/>
      <c r="CB424" s="99"/>
      <c r="CC424" s="99"/>
      <c r="CD424" s="99"/>
      <c r="CE424" s="99"/>
      <c r="CF424" s="99"/>
    </row>
    <row r="425" spans="1:84" s="9" customFormat="1" ht="33.75" customHeight="1" x14ac:dyDescent="0.2">
      <c r="A425" s="36"/>
      <c r="B425" s="36"/>
      <c r="C425" s="44"/>
      <c r="D425" s="161"/>
      <c r="E425" s="70" t="s">
        <v>62</v>
      </c>
      <c r="F425" s="37"/>
      <c r="G425" s="38"/>
      <c r="H425" s="39"/>
      <c r="I425" s="39"/>
      <c r="J425" s="39"/>
      <c r="K425" s="39"/>
      <c r="L425" s="39"/>
      <c r="M425" s="39"/>
      <c r="N425" s="39"/>
      <c r="O425" s="51"/>
      <c r="P425" s="38"/>
      <c r="Q425" s="39"/>
      <c r="R425" s="39"/>
      <c r="S425" s="39"/>
      <c r="T425" s="39"/>
      <c r="V425" s="99"/>
      <c r="W425" s="99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99"/>
      <c r="AK425" s="99"/>
      <c r="AL425" s="99"/>
      <c r="AM425" s="99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99"/>
      <c r="AY425" s="99"/>
      <c r="AZ425" s="99"/>
      <c r="BA425" s="99"/>
      <c r="BB425" s="99"/>
      <c r="BC425" s="99"/>
      <c r="BD425" s="99"/>
      <c r="BE425" s="99"/>
      <c r="BF425" s="99"/>
      <c r="BG425" s="99"/>
      <c r="BH425" s="99"/>
      <c r="BI425" s="99"/>
      <c r="BJ425" s="99"/>
      <c r="BK425" s="99"/>
      <c r="BL425" s="99"/>
      <c r="BM425" s="99"/>
      <c r="BN425" s="99"/>
      <c r="BO425" s="99"/>
      <c r="BP425" s="99"/>
      <c r="BQ425" s="99"/>
      <c r="BR425" s="99"/>
      <c r="BS425" s="99"/>
      <c r="BT425" s="99"/>
      <c r="BU425" s="99"/>
      <c r="BV425" s="99"/>
      <c r="BW425" s="99"/>
      <c r="BX425" s="99"/>
      <c r="BY425" s="99"/>
      <c r="BZ425" s="99"/>
      <c r="CA425" s="99"/>
      <c r="CB425" s="99"/>
      <c r="CC425" s="99"/>
      <c r="CD425" s="99"/>
      <c r="CE425" s="99"/>
      <c r="CF425" s="99"/>
    </row>
    <row r="426" spans="1:84" s="9" customFormat="1" ht="33.75" customHeight="1" x14ac:dyDescent="0.2">
      <c r="A426" s="36"/>
      <c r="B426" s="36"/>
      <c r="C426" s="44"/>
      <c r="D426" s="161"/>
      <c r="E426" s="70" t="s">
        <v>63</v>
      </c>
      <c r="F426" s="37">
        <f>G426+P426</f>
        <v>200000</v>
      </c>
      <c r="G426" s="38"/>
      <c r="H426" s="39"/>
      <c r="I426" s="39"/>
      <c r="J426" s="39"/>
      <c r="K426" s="39"/>
      <c r="L426" s="39"/>
      <c r="M426" s="39"/>
      <c r="N426" s="39"/>
      <c r="O426" s="51"/>
      <c r="P426" s="38">
        <f>Q426+S426+T426</f>
        <v>200000</v>
      </c>
      <c r="Q426" s="39"/>
      <c r="R426" s="39"/>
      <c r="S426" s="39"/>
      <c r="T426" s="39">
        <v>200000</v>
      </c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99"/>
      <c r="AY426" s="99"/>
      <c r="AZ426" s="99"/>
      <c r="BA426" s="99"/>
      <c r="BB426" s="99"/>
      <c r="BC426" s="99"/>
      <c r="BD426" s="99"/>
      <c r="BE426" s="99"/>
      <c r="BF426" s="99"/>
      <c r="BG426" s="99"/>
      <c r="BH426" s="99"/>
      <c r="BI426" s="99"/>
      <c r="BJ426" s="99"/>
      <c r="BK426" s="99"/>
      <c r="BL426" s="99"/>
      <c r="BM426" s="99"/>
      <c r="BN426" s="99"/>
      <c r="BO426" s="99"/>
      <c r="BP426" s="99"/>
      <c r="BQ426" s="99"/>
      <c r="BR426" s="99"/>
      <c r="BS426" s="99"/>
      <c r="BT426" s="99"/>
      <c r="BU426" s="99"/>
      <c r="BV426" s="99"/>
      <c r="BW426" s="99"/>
      <c r="BX426" s="99"/>
      <c r="BY426" s="99"/>
      <c r="BZ426" s="99"/>
      <c r="CA426" s="99"/>
      <c r="CB426" s="99"/>
      <c r="CC426" s="99"/>
      <c r="CD426" s="99"/>
      <c r="CE426" s="99"/>
      <c r="CF426" s="99"/>
    </row>
    <row r="427" spans="1:84" s="16" customFormat="1" ht="33.75" customHeight="1" x14ac:dyDescent="0.2">
      <c r="A427" s="66"/>
      <c r="B427" s="66"/>
      <c r="C427" s="40"/>
      <c r="D427" s="162"/>
      <c r="E427" s="71" t="s">
        <v>64</v>
      </c>
      <c r="F427" s="41">
        <f>F424-F425+F426</f>
        <v>200000</v>
      </c>
      <c r="G427" s="42"/>
      <c r="H427" s="41"/>
      <c r="I427" s="41"/>
      <c r="J427" s="41"/>
      <c r="K427" s="41"/>
      <c r="L427" s="41"/>
      <c r="M427" s="41"/>
      <c r="N427" s="41"/>
      <c r="O427" s="43"/>
      <c r="P427" s="42">
        <f>P424-P425+P426</f>
        <v>200000</v>
      </c>
      <c r="Q427" s="41"/>
      <c r="R427" s="41"/>
      <c r="S427" s="55"/>
      <c r="T427" s="55">
        <f>T424-T425+T426</f>
        <v>200000</v>
      </c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99"/>
      <c r="AY427" s="99"/>
      <c r="AZ427" s="99"/>
      <c r="BA427" s="99"/>
      <c r="BB427" s="99"/>
      <c r="BC427" s="99"/>
      <c r="BD427" s="99"/>
      <c r="BE427" s="99"/>
      <c r="BF427" s="99"/>
      <c r="BG427" s="99"/>
      <c r="BH427" s="99"/>
      <c r="BI427" s="99"/>
      <c r="BJ427" s="99"/>
      <c r="BK427" s="99"/>
      <c r="BL427" s="99"/>
      <c r="BM427" s="99"/>
      <c r="BN427" s="99"/>
      <c r="BO427" s="99"/>
      <c r="BP427" s="99"/>
      <c r="BQ427" s="99"/>
      <c r="BR427" s="99"/>
      <c r="BS427" s="99"/>
      <c r="BT427" s="99"/>
      <c r="BU427" s="99"/>
      <c r="BV427" s="99"/>
      <c r="BW427" s="99"/>
      <c r="BX427" s="99"/>
      <c r="BY427" s="99"/>
      <c r="BZ427" s="99"/>
      <c r="CA427" s="99"/>
      <c r="CB427" s="99"/>
      <c r="CC427" s="99"/>
      <c r="CD427" s="99"/>
      <c r="CE427" s="99"/>
      <c r="CF427" s="99"/>
    </row>
    <row r="428" spans="1:84" s="118" customFormat="1" ht="16.5" customHeight="1" x14ac:dyDescent="0.2">
      <c r="A428" s="89"/>
      <c r="B428" s="89"/>
      <c r="C428" s="167" t="s">
        <v>66</v>
      </c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  <c r="P428" s="168"/>
      <c r="Q428" s="168"/>
      <c r="R428" s="168"/>
      <c r="S428" s="168"/>
      <c r="T428" s="169"/>
    </row>
    <row r="429" spans="1:84" s="118" customFormat="1" ht="16.5" customHeight="1" x14ac:dyDescent="0.2">
      <c r="A429" s="89"/>
      <c r="B429" s="36"/>
      <c r="C429" s="155" t="s">
        <v>95</v>
      </c>
      <c r="D429" s="156"/>
      <c r="E429" s="156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156"/>
      <c r="Q429" s="156"/>
      <c r="R429" s="156"/>
      <c r="S429" s="156"/>
      <c r="T429" s="157"/>
    </row>
    <row r="430" spans="1:84" s="118" customFormat="1" ht="28.5" customHeight="1" x14ac:dyDescent="0.2">
      <c r="A430" s="89"/>
      <c r="B430" s="36"/>
      <c r="C430" s="152" t="s">
        <v>229</v>
      </c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4"/>
    </row>
    <row r="431" spans="1:84" s="5" customFormat="1" ht="16.5" customHeight="1" x14ac:dyDescent="0.2">
      <c r="A431" s="36"/>
      <c r="B431" s="45">
        <v>85154</v>
      </c>
      <c r="C431" s="46"/>
      <c r="D431" s="166" t="s">
        <v>4</v>
      </c>
      <c r="E431" s="70" t="s">
        <v>61</v>
      </c>
      <c r="F431" s="37">
        <f>G431+P431</f>
        <v>1282967.48</v>
      </c>
      <c r="G431" s="38">
        <f>H431+K431+L431+M431</f>
        <v>1282967.48</v>
      </c>
      <c r="H431" s="39">
        <f>SUM(I431:J431)</f>
        <v>657967.48</v>
      </c>
      <c r="I431" s="35">
        <v>269080</v>
      </c>
      <c r="J431" s="35">
        <v>388887.48</v>
      </c>
      <c r="K431" s="35">
        <v>620000</v>
      </c>
      <c r="L431" s="35">
        <v>5000</v>
      </c>
      <c r="M431" s="50"/>
      <c r="N431" s="50"/>
      <c r="O431" s="148"/>
      <c r="P431" s="34"/>
      <c r="Q431" s="35"/>
      <c r="R431" s="50"/>
      <c r="S431" s="50"/>
      <c r="T431" s="35"/>
      <c r="U431" s="2"/>
      <c r="V431" s="99"/>
      <c r="W431" s="99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99"/>
      <c r="AK431" s="99"/>
      <c r="AL431" s="99"/>
      <c r="AM431" s="99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99"/>
      <c r="AY431" s="99"/>
      <c r="AZ431" s="99"/>
      <c r="BA431" s="99"/>
      <c r="BB431" s="99"/>
      <c r="BC431" s="99"/>
      <c r="BD431" s="99"/>
      <c r="BE431" s="99"/>
      <c r="BF431" s="99"/>
      <c r="BG431" s="99"/>
      <c r="BH431" s="99"/>
      <c r="BI431" s="99"/>
      <c r="BJ431" s="99"/>
      <c r="BK431" s="99"/>
      <c r="BL431" s="99"/>
      <c r="BM431" s="99"/>
      <c r="BN431" s="99"/>
      <c r="BO431" s="99"/>
      <c r="BP431" s="99"/>
      <c r="BQ431" s="99"/>
      <c r="BR431" s="99"/>
      <c r="BS431" s="99"/>
      <c r="BT431" s="99"/>
      <c r="BU431" s="99"/>
      <c r="BV431" s="99"/>
      <c r="BW431" s="99"/>
      <c r="BX431" s="99"/>
      <c r="BY431" s="99"/>
      <c r="BZ431" s="99"/>
      <c r="CA431" s="99"/>
      <c r="CB431" s="99"/>
      <c r="CC431" s="99"/>
      <c r="CD431" s="99"/>
      <c r="CE431" s="99"/>
      <c r="CF431" s="99"/>
    </row>
    <row r="432" spans="1:84" s="9" customFormat="1" ht="16.5" customHeight="1" x14ac:dyDescent="0.2">
      <c r="A432" s="36"/>
      <c r="B432" s="36"/>
      <c r="C432" s="44"/>
      <c r="D432" s="158"/>
      <c r="E432" s="70" t="s">
        <v>62</v>
      </c>
      <c r="F432" s="37">
        <f>G432+P432</f>
        <v>26640</v>
      </c>
      <c r="G432" s="38">
        <f>H432+K432+L432+M432</f>
        <v>26640</v>
      </c>
      <c r="H432" s="39">
        <f>SUM(I432:J432)</f>
        <v>26640</v>
      </c>
      <c r="I432" s="39">
        <f t="shared" ref="I432:J432" si="30">I436+I440+I444+I448+I452+I456+I460</f>
        <v>25640</v>
      </c>
      <c r="J432" s="39">
        <f t="shared" si="30"/>
        <v>1000</v>
      </c>
      <c r="K432" s="39"/>
      <c r="L432" s="39"/>
      <c r="M432" s="119"/>
      <c r="N432" s="119"/>
      <c r="O432" s="150"/>
      <c r="P432" s="38"/>
      <c r="Q432" s="39"/>
      <c r="R432" s="119"/>
      <c r="S432" s="119"/>
      <c r="T432" s="39"/>
      <c r="U432" s="10"/>
      <c r="V432" s="99"/>
      <c r="W432" s="99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99"/>
      <c r="AK432" s="99"/>
      <c r="AL432" s="99"/>
      <c r="AM432" s="99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99"/>
      <c r="AY432" s="99"/>
      <c r="AZ432" s="99"/>
      <c r="BA432" s="99"/>
      <c r="BB432" s="99"/>
      <c r="BC432" s="99"/>
      <c r="BD432" s="99"/>
      <c r="BE432" s="99"/>
      <c r="BF432" s="99"/>
      <c r="BG432" s="99"/>
      <c r="BH432" s="99"/>
      <c r="BI432" s="99"/>
      <c r="BJ432" s="99"/>
      <c r="BK432" s="99"/>
      <c r="BL432" s="99"/>
      <c r="BM432" s="99"/>
      <c r="BN432" s="99"/>
      <c r="BO432" s="99"/>
      <c r="BP432" s="99"/>
      <c r="BQ432" s="99"/>
      <c r="BR432" s="99"/>
      <c r="BS432" s="99"/>
      <c r="BT432" s="99"/>
      <c r="BU432" s="99"/>
      <c r="BV432" s="99"/>
      <c r="BW432" s="99"/>
      <c r="BX432" s="99"/>
      <c r="BY432" s="99"/>
      <c r="BZ432" s="99"/>
      <c r="CA432" s="99"/>
      <c r="CB432" s="99"/>
      <c r="CC432" s="99"/>
      <c r="CD432" s="99"/>
      <c r="CE432" s="99"/>
      <c r="CF432" s="99"/>
    </row>
    <row r="433" spans="1:84" s="9" customFormat="1" ht="16.5" customHeight="1" x14ac:dyDescent="0.2">
      <c r="A433" s="36"/>
      <c r="B433" s="36"/>
      <c r="C433" s="44"/>
      <c r="D433" s="158"/>
      <c r="E433" s="70" t="s">
        <v>63</v>
      </c>
      <c r="F433" s="37">
        <f>G433+P433</f>
        <v>194110</v>
      </c>
      <c r="G433" s="38">
        <f>H433+K433+L433+M433</f>
        <v>194110</v>
      </c>
      <c r="H433" s="39">
        <f>SUM(I433:J433)</f>
        <v>106640</v>
      </c>
      <c r="I433" s="39">
        <f t="shared" ref="I433:K433" si="31">I437+I441+I445+I449+I453+I457+I461</f>
        <v>30000</v>
      </c>
      <c r="J433" s="39">
        <f t="shared" si="31"/>
        <v>76640</v>
      </c>
      <c r="K433" s="39">
        <f t="shared" si="31"/>
        <v>87470</v>
      </c>
      <c r="L433" s="39"/>
      <c r="M433" s="119"/>
      <c r="N433" s="119"/>
      <c r="O433" s="150"/>
      <c r="P433" s="38"/>
      <c r="Q433" s="39"/>
      <c r="R433" s="119"/>
      <c r="S433" s="119"/>
      <c r="T433" s="39"/>
      <c r="U433" s="10"/>
      <c r="V433" s="99"/>
      <c r="W433" s="99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99"/>
      <c r="AK433" s="99"/>
      <c r="AL433" s="99"/>
      <c r="AM433" s="99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99"/>
      <c r="AY433" s="99"/>
      <c r="AZ433" s="99"/>
      <c r="BA433" s="99"/>
      <c r="BB433" s="99"/>
      <c r="BC433" s="99"/>
      <c r="BD433" s="99"/>
      <c r="BE433" s="99"/>
      <c r="BF433" s="99"/>
      <c r="BG433" s="99"/>
      <c r="BH433" s="99"/>
      <c r="BI433" s="99"/>
      <c r="BJ433" s="99"/>
      <c r="BK433" s="99"/>
      <c r="BL433" s="99"/>
      <c r="BM433" s="99"/>
      <c r="BN433" s="99"/>
      <c r="BO433" s="99"/>
      <c r="BP433" s="99"/>
      <c r="BQ433" s="99"/>
      <c r="BR433" s="99"/>
      <c r="BS433" s="99"/>
      <c r="BT433" s="99"/>
      <c r="BU433" s="99"/>
      <c r="BV433" s="99"/>
      <c r="BW433" s="99"/>
      <c r="BX433" s="99"/>
      <c r="BY433" s="99"/>
      <c r="BZ433" s="99"/>
      <c r="CA433" s="99"/>
      <c r="CB433" s="99"/>
      <c r="CC433" s="99"/>
      <c r="CD433" s="99"/>
      <c r="CE433" s="99"/>
      <c r="CF433" s="99"/>
    </row>
    <row r="434" spans="1:84" s="16" customFormat="1" ht="16.5" customHeight="1" x14ac:dyDescent="0.2">
      <c r="A434" s="66"/>
      <c r="B434" s="66"/>
      <c r="C434" s="40"/>
      <c r="D434" s="159"/>
      <c r="E434" s="71" t="s">
        <v>64</v>
      </c>
      <c r="F434" s="41">
        <f t="shared" ref="F434:L434" si="32">F431-F432+F433</f>
        <v>1450437.48</v>
      </c>
      <c r="G434" s="42">
        <f t="shared" si="32"/>
        <v>1450437.48</v>
      </c>
      <c r="H434" s="41">
        <f t="shared" si="32"/>
        <v>737967.48</v>
      </c>
      <c r="I434" s="41">
        <f t="shared" si="32"/>
        <v>273440</v>
      </c>
      <c r="J434" s="41">
        <f t="shared" si="32"/>
        <v>464527.48</v>
      </c>
      <c r="K434" s="41">
        <f t="shared" si="32"/>
        <v>707470</v>
      </c>
      <c r="L434" s="41">
        <f t="shared" si="32"/>
        <v>5000</v>
      </c>
      <c r="M434" s="41"/>
      <c r="N434" s="41"/>
      <c r="O434" s="43"/>
      <c r="P434" s="41"/>
      <c r="Q434" s="41"/>
      <c r="R434" s="41"/>
      <c r="S434" s="55"/>
      <c r="T434" s="41"/>
      <c r="V434" s="99"/>
      <c r="W434" s="99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99"/>
      <c r="AK434" s="99"/>
      <c r="AL434" s="99"/>
      <c r="AM434" s="99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99"/>
      <c r="AY434" s="99"/>
      <c r="AZ434" s="99"/>
      <c r="BA434" s="99"/>
      <c r="BB434" s="99"/>
      <c r="BC434" s="99"/>
      <c r="BD434" s="99"/>
      <c r="BE434" s="99"/>
      <c r="BF434" s="99"/>
      <c r="BG434" s="99"/>
      <c r="BH434" s="99"/>
      <c r="BI434" s="99"/>
      <c r="BJ434" s="99"/>
      <c r="BK434" s="99"/>
      <c r="BL434" s="99"/>
      <c r="BM434" s="99"/>
      <c r="BN434" s="99"/>
      <c r="BO434" s="99"/>
      <c r="BP434" s="99"/>
      <c r="BQ434" s="99"/>
      <c r="BR434" s="99"/>
      <c r="BS434" s="99"/>
      <c r="BT434" s="99"/>
      <c r="BU434" s="99"/>
      <c r="BV434" s="99"/>
      <c r="BW434" s="99"/>
      <c r="BX434" s="99"/>
      <c r="BY434" s="99"/>
      <c r="BZ434" s="99"/>
      <c r="CA434" s="99"/>
      <c r="CB434" s="99"/>
      <c r="CC434" s="99"/>
      <c r="CD434" s="99"/>
      <c r="CE434" s="99"/>
      <c r="CF434" s="99"/>
    </row>
    <row r="435" spans="1:84" s="5" customFormat="1" ht="43.5" customHeight="1" x14ac:dyDescent="0.2">
      <c r="A435" s="44"/>
      <c r="B435" s="44"/>
      <c r="C435" s="44">
        <v>2360</v>
      </c>
      <c r="D435" s="160" t="s">
        <v>71</v>
      </c>
      <c r="E435" s="70" t="s">
        <v>61</v>
      </c>
      <c r="F435" s="37">
        <f>G435+P435</f>
        <v>620000</v>
      </c>
      <c r="G435" s="38">
        <f>H435+K435+L435+M435</f>
        <v>620000</v>
      </c>
      <c r="H435" s="39"/>
      <c r="I435" s="39"/>
      <c r="J435" s="39"/>
      <c r="K435" s="39">
        <v>620000</v>
      </c>
      <c r="L435" s="39"/>
      <c r="M435" s="39"/>
      <c r="N435" s="39"/>
      <c r="O435" s="51"/>
      <c r="P435" s="52"/>
      <c r="Q435" s="39"/>
      <c r="R435" s="39"/>
      <c r="S435" s="39"/>
      <c r="T435" s="39"/>
      <c r="U435" s="1"/>
      <c r="V435" s="99"/>
      <c r="W435" s="99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99"/>
      <c r="AK435" s="99"/>
      <c r="AL435" s="99"/>
      <c r="AM435" s="99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99"/>
      <c r="AY435" s="99"/>
      <c r="AZ435" s="99"/>
      <c r="BA435" s="99"/>
      <c r="BB435" s="99"/>
      <c r="BC435" s="99"/>
      <c r="BD435" s="99"/>
      <c r="BE435" s="99"/>
      <c r="BF435" s="99"/>
      <c r="BG435" s="99"/>
      <c r="BH435" s="99"/>
      <c r="BI435" s="99"/>
      <c r="BJ435" s="99"/>
      <c r="BK435" s="99"/>
      <c r="BL435" s="99"/>
      <c r="BM435" s="99"/>
      <c r="BN435" s="99"/>
      <c r="BO435" s="99"/>
      <c r="BP435" s="99"/>
      <c r="BQ435" s="99"/>
      <c r="BR435" s="99"/>
      <c r="BS435" s="99"/>
      <c r="BT435" s="99"/>
      <c r="BU435" s="99"/>
      <c r="BV435" s="99"/>
      <c r="BW435" s="99"/>
      <c r="BX435" s="99"/>
      <c r="BY435" s="99"/>
      <c r="BZ435" s="99"/>
      <c r="CA435" s="99"/>
      <c r="CB435" s="99"/>
      <c r="CC435" s="99"/>
      <c r="CD435" s="99"/>
      <c r="CE435" s="99"/>
      <c r="CF435" s="99"/>
    </row>
    <row r="436" spans="1:84" s="9" customFormat="1" ht="43.5" customHeight="1" x14ac:dyDescent="0.2">
      <c r="A436" s="36"/>
      <c r="B436" s="36"/>
      <c r="C436" s="44"/>
      <c r="D436" s="161"/>
      <c r="E436" s="70" t="s">
        <v>62</v>
      </c>
      <c r="F436" s="37"/>
      <c r="G436" s="38"/>
      <c r="H436" s="39"/>
      <c r="I436" s="39"/>
      <c r="J436" s="39"/>
      <c r="K436" s="39"/>
      <c r="L436" s="39"/>
      <c r="M436" s="39"/>
      <c r="N436" s="39"/>
      <c r="O436" s="51"/>
      <c r="P436" s="38"/>
      <c r="Q436" s="39"/>
      <c r="R436" s="39"/>
      <c r="S436" s="39"/>
      <c r="T436" s="39"/>
      <c r="V436" s="99"/>
      <c r="W436" s="99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99"/>
      <c r="AK436" s="99"/>
      <c r="AL436" s="99"/>
      <c r="AM436" s="99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99"/>
      <c r="AY436" s="99"/>
      <c r="AZ436" s="99"/>
      <c r="BA436" s="99"/>
      <c r="BB436" s="99"/>
      <c r="BC436" s="99"/>
      <c r="BD436" s="99"/>
      <c r="BE436" s="99"/>
      <c r="BF436" s="99"/>
      <c r="BG436" s="99"/>
      <c r="BH436" s="99"/>
      <c r="BI436" s="99"/>
      <c r="BJ436" s="99"/>
      <c r="BK436" s="99"/>
      <c r="BL436" s="99"/>
      <c r="BM436" s="99"/>
      <c r="BN436" s="99"/>
      <c r="BO436" s="99"/>
      <c r="BP436" s="99"/>
      <c r="BQ436" s="99"/>
      <c r="BR436" s="99"/>
      <c r="BS436" s="99"/>
      <c r="BT436" s="99"/>
      <c r="BU436" s="99"/>
      <c r="BV436" s="99"/>
      <c r="BW436" s="99"/>
      <c r="BX436" s="99"/>
      <c r="BY436" s="99"/>
      <c r="BZ436" s="99"/>
      <c r="CA436" s="99"/>
      <c r="CB436" s="99"/>
      <c r="CC436" s="99"/>
      <c r="CD436" s="99"/>
      <c r="CE436" s="99"/>
      <c r="CF436" s="99"/>
    </row>
    <row r="437" spans="1:84" s="9" customFormat="1" ht="43.5" customHeight="1" x14ac:dyDescent="0.2">
      <c r="A437" s="36"/>
      <c r="B437" s="36"/>
      <c r="C437" s="44"/>
      <c r="D437" s="161"/>
      <c r="E437" s="70" t="s">
        <v>63</v>
      </c>
      <c r="F437" s="37">
        <f>G437+P437</f>
        <v>87470</v>
      </c>
      <c r="G437" s="38">
        <f>H437+K437+L437+M437</f>
        <v>87470</v>
      </c>
      <c r="H437" s="39"/>
      <c r="I437" s="39"/>
      <c r="J437" s="39"/>
      <c r="K437" s="39">
        <v>87470</v>
      </c>
      <c r="L437" s="39"/>
      <c r="M437" s="39"/>
      <c r="N437" s="39"/>
      <c r="O437" s="51"/>
      <c r="P437" s="38"/>
      <c r="Q437" s="39"/>
      <c r="R437" s="39"/>
      <c r="S437" s="39"/>
      <c r="T437" s="39"/>
      <c r="V437" s="99"/>
      <c r="W437" s="99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99"/>
      <c r="AK437" s="99"/>
      <c r="AL437" s="99"/>
      <c r="AM437" s="99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99"/>
      <c r="AY437" s="99"/>
      <c r="AZ437" s="99"/>
      <c r="BA437" s="99"/>
      <c r="BB437" s="99"/>
      <c r="BC437" s="99"/>
      <c r="BD437" s="99"/>
      <c r="BE437" s="99"/>
      <c r="BF437" s="99"/>
      <c r="BG437" s="99"/>
      <c r="BH437" s="99"/>
      <c r="BI437" s="99"/>
      <c r="BJ437" s="99"/>
      <c r="BK437" s="99"/>
      <c r="BL437" s="99"/>
      <c r="BM437" s="99"/>
      <c r="BN437" s="99"/>
      <c r="BO437" s="99"/>
      <c r="BP437" s="99"/>
      <c r="BQ437" s="99"/>
      <c r="BR437" s="99"/>
      <c r="BS437" s="99"/>
      <c r="BT437" s="99"/>
      <c r="BU437" s="99"/>
      <c r="BV437" s="99"/>
      <c r="BW437" s="99"/>
      <c r="BX437" s="99"/>
      <c r="BY437" s="99"/>
      <c r="BZ437" s="99"/>
      <c r="CA437" s="99"/>
      <c r="CB437" s="99"/>
      <c r="CC437" s="99"/>
      <c r="CD437" s="99"/>
      <c r="CE437" s="99"/>
      <c r="CF437" s="99"/>
    </row>
    <row r="438" spans="1:84" s="16" customFormat="1" ht="43.5" customHeight="1" x14ac:dyDescent="0.2">
      <c r="A438" s="66"/>
      <c r="B438" s="66"/>
      <c r="C438" s="40"/>
      <c r="D438" s="162"/>
      <c r="E438" s="71" t="s">
        <v>64</v>
      </c>
      <c r="F438" s="41">
        <f>F435-F436+F437</f>
        <v>707470</v>
      </c>
      <c r="G438" s="42">
        <f>G435-G436+G437</f>
        <v>707470</v>
      </c>
      <c r="H438" s="41"/>
      <c r="I438" s="41"/>
      <c r="J438" s="41"/>
      <c r="K438" s="41">
        <f>K435-K436+K437</f>
        <v>707470</v>
      </c>
      <c r="L438" s="41"/>
      <c r="M438" s="41"/>
      <c r="N438" s="41"/>
      <c r="O438" s="43"/>
      <c r="P438" s="42"/>
      <c r="Q438" s="41"/>
      <c r="R438" s="41"/>
      <c r="S438" s="55"/>
      <c r="T438" s="55"/>
      <c r="V438" s="99"/>
      <c r="W438" s="99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99"/>
      <c r="AK438" s="99"/>
      <c r="AL438" s="99"/>
      <c r="AM438" s="99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99"/>
      <c r="AY438" s="99"/>
      <c r="AZ438" s="99"/>
      <c r="BA438" s="99"/>
      <c r="BB438" s="99"/>
      <c r="BC438" s="99"/>
      <c r="BD438" s="99"/>
      <c r="BE438" s="99"/>
      <c r="BF438" s="99"/>
      <c r="BG438" s="99"/>
      <c r="BH438" s="99"/>
      <c r="BI438" s="99"/>
      <c r="BJ438" s="99"/>
      <c r="BK438" s="99"/>
      <c r="BL438" s="99"/>
      <c r="BM438" s="99"/>
      <c r="BN438" s="99"/>
      <c r="BO438" s="99"/>
      <c r="BP438" s="99"/>
      <c r="BQ438" s="99"/>
      <c r="BR438" s="99"/>
      <c r="BS438" s="99"/>
      <c r="BT438" s="99"/>
      <c r="BU438" s="99"/>
      <c r="BV438" s="99"/>
      <c r="BW438" s="99"/>
      <c r="BX438" s="99"/>
      <c r="BY438" s="99"/>
      <c r="BZ438" s="99"/>
      <c r="CA438" s="99"/>
      <c r="CB438" s="99"/>
      <c r="CC438" s="99"/>
      <c r="CD438" s="99"/>
      <c r="CE438" s="99"/>
      <c r="CF438" s="99"/>
    </row>
    <row r="439" spans="1:84" s="146" customFormat="1" ht="16.5" customHeight="1" x14ac:dyDescent="0.2">
      <c r="A439" s="44"/>
      <c r="B439" s="44"/>
      <c r="C439" s="44">
        <v>4110</v>
      </c>
      <c r="D439" s="160" t="s">
        <v>29</v>
      </c>
      <c r="E439" s="70" t="s">
        <v>61</v>
      </c>
      <c r="F439" s="37">
        <f>G439+P439</f>
        <v>26000</v>
      </c>
      <c r="G439" s="38">
        <f>H439+K439+L439+M439</f>
        <v>26000</v>
      </c>
      <c r="H439" s="39">
        <f>SUM(I439:J439)</f>
        <v>26000</v>
      </c>
      <c r="I439" s="39">
        <v>26000</v>
      </c>
      <c r="J439" s="39"/>
      <c r="K439" s="39"/>
      <c r="L439" s="39"/>
      <c r="M439" s="39"/>
      <c r="N439" s="39"/>
      <c r="O439" s="51"/>
      <c r="P439" s="52"/>
      <c r="Q439" s="39"/>
      <c r="R439" s="39"/>
      <c r="S439" s="39"/>
      <c r="T439" s="39"/>
      <c r="U439" s="5"/>
      <c r="V439" s="99"/>
      <c r="W439" s="99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99"/>
      <c r="AK439" s="99"/>
      <c r="AL439" s="99"/>
      <c r="AM439" s="99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99"/>
      <c r="AY439" s="99"/>
      <c r="AZ439" s="99"/>
      <c r="BA439" s="99"/>
      <c r="BB439" s="99"/>
      <c r="BC439" s="99"/>
      <c r="BD439" s="99"/>
      <c r="BE439" s="99"/>
      <c r="BF439" s="99"/>
      <c r="BG439" s="99"/>
      <c r="BH439" s="99"/>
      <c r="BI439" s="99"/>
      <c r="BJ439" s="99"/>
      <c r="BK439" s="99"/>
      <c r="BL439" s="99"/>
      <c r="BM439" s="99"/>
      <c r="BN439" s="99"/>
      <c r="BO439" s="99"/>
      <c r="BP439" s="99"/>
      <c r="BQ439" s="99"/>
      <c r="BR439" s="99"/>
      <c r="BS439" s="99"/>
      <c r="BT439" s="99"/>
      <c r="BU439" s="99"/>
      <c r="BV439" s="99"/>
      <c r="BW439" s="99"/>
      <c r="BX439" s="99"/>
      <c r="BY439" s="99"/>
      <c r="BZ439" s="99"/>
      <c r="CA439" s="99"/>
      <c r="CB439" s="99"/>
      <c r="CC439" s="99"/>
      <c r="CD439" s="99"/>
      <c r="CE439" s="99"/>
      <c r="CF439" s="99"/>
    </row>
    <row r="440" spans="1:84" s="10" customFormat="1" ht="16.5" customHeight="1" x14ac:dyDescent="0.2">
      <c r="A440" s="36"/>
      <c r="B440" s="36"/>
      <c r="C440" s="44"/>
      <c r="D440" s="161"/>
      <c r="E440" s="70" t="s">
        <v>62</v>
      </c>
      <c r="F440" s="37">
        <f>G440+P440</f>
        <v>2300</v>
      </c>
      <c r="G440" s="38">
        <f>H440+K440+L440+M440</f>
        <v>2300</v>
      </c>
      <c r="H440" s="39">
        <f>SUM(I440:J440)</f>
        <v>2300</v>
      </c>
      <c r="I440" s="39">
        <v>2300</v>
      </c>
      <c r="J440" s="39"/>
      <c r="K440" s="39"/>
      <c r="L440" s="39"/>
      <c r="M440" s="39"/>
      <c r="N440" s="39"/>
      <c r="O440" s="51"/>
      <c r="P440" s="38"/>
      <c r="Q440" s="39"/>
      <c r="R440" s="39"/>
      <c r="S440" s="39"/>
      <c r="T440" s="39"/>
      <c r="U440" s="9"/>
      <c r="V440" s="99"/>
      <c r="W440" s="99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99"/>
      <c r="AK440" s="99"/>
      <c r="AL440" s="99"/>
      <c r="AM440" s="99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99"/>
      <c r="AY440" s="99"/>
      <c r="AZ440" s="99"/>
      <c r="BA440" s="99"/>
      <c r="BB440" s="99"/>
      <c r="BC440" s="99"/>
      <c r="BD440" s="99"/>
      <c r="BE440" s="99"/>
      <c r="BF440" s="99"/>
      <c r="BG440" s="99"/>
      <c r="BH440" s="99"/>
      <c r="BI440" s="99"/>
      <c r="BJ440" s="99"/>
      <c r="BK440" s="99"/>
      <c r="BL440" s="99"/>
      <c r="BM440" s="99"/>
      <c r="BN440" s="99"/>
      <c r="BO440" s="99"/>
      <c r="BP440" s="99"/>
      <c r="BQ440" s="99"/>
      <c r="BR440" s="99"/>
      <c r="BS440" s="99"/>
      <c r="BT440" s="99"/>
      <c r="BU440" s="99"/>
      <c r="BV440" s="99"/>
      <c r="BW440" s="99"/>
      <c r="BX440" s="99"/>
      <c r="BY440" s="99"/>
      <c r="BZ440" s="99"/>
      <c r="CA440" s="99"/>
      <c r="CB440" s="99"/>
      <c r="CC440" s="99"/>
      <c r="CD440" s="99"/>
      <c r="CE440" s="99"/>
      <c r="CF440" s="99"/>
    </row>
    <row r="441" spans="1:84" s="10" customFormat="1" ht="16.5" customHeight="1" x14ac:dyDescent="0.2">
      <c r="A441" s="36"/>
      <c r="B441" s="36"/>
      <c r="C441" s="44"/>
      <c r="D441" s="161"/>
      <c r="E441" s="70" t="s">
        <v>63</v>
      </c>
      <c r="F441" s="37"/>
      <c r="G441" s="38"/>
      <c r="H441" s="39"/>
      <c r="I441" s="39"/>
      <c r="J441" s="39"/>
      <c r="K441" s="39"/>
      <c r="L441" s="39"/>
      <c r="M441" s="39"/>
      <c r="N441" s="39"/>
      <c r="O441" s="51"/>
      <c r="P441" s="38"/>
      <c r="Q441" s="39"/>
      <c r="R441" s="39"/>
      <c r="S441" s="39"/>
      <c r="T441" s="39"/>
      <c r="U441" s="9"/>
      <c r="V441" s="99"/>
      <c r="W441" s="99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99"/>
      <c r="AK441" s="99"/>
      <c r="AL441" s="99"/>
      <c r="AM441" s="99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99"/>
      <c r="AY441" s="99"/>
      <c r="AZ441" s="99"/>
      <c r="BA441" s="99"/>
      <c r="BB441" s="99"/>
      <c r="BC441" s="99"/>
      <c r="BD441" s="99"/>
      <c r="BE441" s="99"/>
      <c r="BF441" s="99"/>
      <c r="BG441" s="99"/>
      <c r="BH441" s="99"/>
      <c r="BI441" s="99"/>
      <c r="BJ441" s="99"/>
      <c r="BK441" s="99"/>
      <c r="BL441" s="99"/>
      <c r="BM441" s="99"/>
      <c r="BN441" s="99"/>
      <c r="BO441" s="99"/>
      <c r="BP441" s="99"/>
      <c r="BQ441" s="99"/>
      <c r="BR441" s="99"/>
      <c r="BS441" s="99"/>
      <c r="BT441" s="99"/>
      <c r="BU441" s="99"/>
      <c r="BV441" s="99"/>
      <c r="BW441" s="99"/>
      <c r="BX441" s="99"/>
      <c r="BY441" s="99"/>
      <c r="BZ441" s="99"/>
      <c r="CA441" s="99"/>
      <c r="CB441" s="99"/>
      <c r="CC441" s="99"/>
      <c r="CD441" s="99"/>
      <c r="CE441" s="99"/>
      <c r="CF441" s="99"/>
    </row>
    <row r="442" spans="1:84" s="16" customFormat="1" ht="16.5" customHeight="1" x14ac:dyDescent="0.2">
      <c r="A442" s="66"/>
      <c r="B442" s="66"/>
      <c r="C442" s="40"/>
      <c r="D442" s="162"/>
      <c r="E442" s="71" t="s">
        <v>64</v>
      </c>
      <c r="F442" s="41">
        <f>F439-F440+F441</f>
        <v>23700</v>
      </c>
      <c r="G442" s="42">
        <f>G439-G440+G441</f>
        <v>23700</v>
      </c>
      <c r="H442" s="41">
        <f>H439-H440+H441</f>
        <v>23700</v>
      </c>
      <c r="I442" s="41">
        <f>I439-I440+I441</f>
        <v>23700</v>
      </c>
      <c r="J442" s="41"/>
      <c r="K442" s="41"/>
      <c r="L442" s="41"/>
      <c r="M442" s="41"/>
      <c r="N442" s="41"/>
      <c r="O442" s="43"/>
      <c r="P442" s="42"/>
      <c r="Q442" s="41"/>
      <c r="R442" s="41"/>
      <c r="S442" s="55"/>
      <c r="T442" s="55"/>
      <c r="V442" s="99"/>
      <c r="W442" s="99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99"/>
      <c r="AK442" s="99"/>
      <c r="AL442" s="99"/>
      <c r="AM442" s="99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99"/>
      <c r="AY442" s="99"/>
      <c r="AZ442" s="99"/>
      <c r="BA442" s="99"/>
      <c r="BB442" s="99"/>
      <c r="BC442" s="99"/>
      <c r="BD442" s="99"/>
      <c r="BE442" s="99"/>
      <c r="BF442" s="99"/>
      <c r="BG442" s="99"/>
      <c r="BH442" s="99"/>
      <c r="BI442" s="99"/>
      <c r="BJ442" s="99"/>
      <c r="BK442" s="99"/>
      <c r="BL442" s="99"/>
      <c r="BM442" s="99"/>
      <c r="BN442" s="99"/>
      <c r="BO442" s="99"/>
      <c r="BP442" s="99"/>
      <c r="BQ442" s="99"/>
      <c r="BR442" s="99"/>
      <c r="BS442" s="99"/>
      <c r="BT442" s="99"/>
      <c r="BU442" s="99"/>
      <c r="BV442" s="99"/>
      <c r="BW442" s="99"/>
      <c r="BX442" s="99"/>
      <c r="BY442" s="99"/>
      <c r="BZ442" s="99"/>
      <c r="CA442" s="99"/>
      <c r="CB442" s="99"/>
      <c r="CC442" s="99"/>
      <c r="CD442" s="99"/>
      <c r="CE442" s="99"/>
      <c r="CF442" s="99"/>
    </row>
    <row r="443" spans="1:84" s="1" customFormat="1" ht="16.5" customHeight="1" x14ac:dyDescent="0.2">
      <c r="A443" s="44"/>
      <c r="B443" s="44"/>
      <c r="C443" s="44">
        <v>4120</v>
      </c>
      <c r="D443" s="160" t="s">
        <v>91</v>
      </c>
      <c r="E443" s="70" t="s">
        <v>61</v>
      </c>
      <c r="F443" s="37">
        <f>G443+P443</f>
        <v>5500</v>
      </c>
      <c r="G443" s="38">
        <f>H443+K443+L443+M443</f>
        <v>5500</v>
      </c>
      <c r="H443" s="39">
        <f>SUM(I443:J443)</f>
        <v>5500</v>
      </c>
      <c r="I443" s="39">
        <v>5500</v>
      </c>
      <c r="J443" s="39"/>
      <c r="K443" s="39"/>
      <c r="L443" s="39"/>
      <c r="M443" s="39"/>
      <c r="N443" s="39"/>
      <c r="O443" s="51"/>
      <c r="P443" s="52"/>
      <c r="Q443" s="39"/>
      <c r="R443" s="39"/>
      <c r="S443" s="39"/>
      <c r="T443" s="39"/>
      <c r="U443" s="5"/>
      <c r="V443" s="99"/>
      <c r="W443" s="99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99"/>
      <c r="AK443" s="99"/>
      <c r="AL443" s="99"/>
      <c r="AM443" s="99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99"/>
      <c r="AY443" s="99"/>
      <c r="AZ443" s="99"/>
      <c r="BA443" s="99"/>
      <c r="BB443" s="99"/>
      <c r="BC443" s="99"/>
      <c r="BD443" s="99"/>
      <c r="BE443" s="99"/>
      <c r="BF443" s="99"/>
      <c r="BG443" s="99"/>
      <c r="BH443" s="99"/>
      <c r="BI443" s="99"/>
      <c r="BJ443" s="99"/>
      <c r="BK443" s="99"/>
      <c r="BL443" s="99"/>
      <c r="BM443" s="99"/>
      <c r="BN443" s="99"/>
      <c r="BO443" s="99"/>
      <c r="BP443" s="99"/>
      <c r="BQ443" s="99"/>
      <c r="BR443" s="99"/>
      <c r="BS443" s="99"/>
      <c r="BT443" s="99"/>
      <c r="BU443" s="99"/>
      <c r="BV443" s="99"/>
      <c r="BW443" s="99"/>
      <c r="BX443" s="99"/>
      <c r="BY443" s="99"/>
      <c r="BZ443" s="99"/>
      <c r="CA443" s="99"/>
      <c r="CB443" s="99"/>
      <c r="CC443" s="99"/>
      <c r="CD443" s="99"/>
      <c r="CE443" s="99"/>
      <c r="CF443" s="99"/>
    </row>
    <row r="444" spans="1:84" s="9" customFormat="1" ht="16.5" customHeight="1" x14ac:dyDescent="0.2">
      <c r="A444" s="36"/>
      <c r="B444" s="36"/>
      <c r="C444" s="44"/>
      <c r="D444" s="161"/>
      <c r="E444" s="70" t="s">
        <v>62</v>
      </c>
      <c r="F444" s="37">
        <f>G444+P444</f>
        <v>490</v>
      </c>
      <c r="G444" s="38">
        <f>H444+K444+L444+M444</f>
        <v>490</v>
      </c>
      <c r="H444" s="39">
        <f>SUM(I444:J444)</f>
        <v>490</v>
      </c>
      <c r="I444" s="39">
        <v>490</v>
      </c>
      <c r="J444" s="39"/>
      <c r="K444" s="39"/>
      <c r="L444" s="39"/>
      <c r="M444" s="39"/>
      <c r="N444" s="39"/>
      <c r="O444" s="51"/>
      <c r="P444" s="38"/>
      <c r="Q444" s="39"/>
      <c r="R444" s="39"/>
      <c r="S444" s="39"/>
      <c r="T444" s="39"/>
      <c r="V444" s="99"/>
      <c r="W444" s="99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99"/>
      <c r="AK444" s="99"/>
      <c r="AL444" s="99"/>
      <c r="AM444" s="99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99"/>
      <c r="AY444" s="99"/>
      <c r="AZ444" s="99"/>
      <c r="BA444" s="99"/>
      <c r="BB444" s="99"/>
      <c r="BC444" s="99"/>
      <c r="BD444" s="99"/>
      <c r="BE444" s="99"/>
      <c r="BF444" s="99"/>
      <c r="BG444" s="99"/>
      <c r="BH444" s="99"/>
      <c r="BI444" s="99"/>
      <c r="BJ444" s="99"/>
      <c r="BK444" s="99"/>
      <c r="BL444" s="99"/>
      <c r="BM444" s="99"/>
      <c r="BN444" s="99"/>
      <c r="BO444" s="99"/>
      <c r="BP444" s="99"/>
      <c r="BQ444" s="99"/>
      <c r="BR444" s="99"/>
      <c r="BS444" s="99"/>
      <c r="BT444" s="99"/>
      <c r="BU444" s="99"/>
      <c r="BV444" s="99"/>
      <c r="BW444" s="99"/>
      <c r="BX444" s="99"/>
      <c r="BY444" s="99"/>
      <c r="BZ444" s="99"/>
      <c r="CA444" s="99"/>
      <c r="CB444" s="99"/>
      <c r="CC444" s="99"/>
      <c r="CD444" s="99"/>
      <c r="CE444" s="99"/>
      <c r="CF444" s="99"/>
    </row>
    <row r="445" spans="1:84" s="9" customFormat="1" ht="16.5" customHeight="1" x14ac:dyDescent="0.2">
      <c r="A445" s="36"/>
      <c r="B445" s="36"/>
      <c r="C445" s="44"/>
      <c r="D445" s="161"/>
      <c r="E445" s="70" t="s">
        <v>63</v>
      </c>
      <c r="F445" s="37"/>
      <c r="G445" s="38"/>
      <c r="H445" s="39"/>
      <c r="I445" s="39"/>
      <c r="J445" s="39"/>
      <c r="K445" s="39"/>
      <c r="L445" s="39"/>
      <c r="M445" s="39"/>
      <c r="N445" s="39"/>
      <c r="O445" s="51"/>
      <c r="P445" s="38"/>
      <c r="Q445" s="39"/>
      <c r="R445" s="39"/>
      <c r="S445" s="39"/>
      <c r="T445" s="39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99"/>
      <c r="AK445" s="99"/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99"/>
      <c r="AY445" s="99"/>
      <c r="AZ445" s="99"/>
      <c r="BA445" s="99"/>
      <c r="BB445" s="99"/>
      <c r="BC445" s="99"/>
      <c r="BD445" s="99"/>
      <c r="BE445" s="99"/>
      <c r="BF445" s="99"/>
      <c r="BG445" s="99"/>
      <c r="BH445" s="99"/>
      <c r="BI445" s="99"/>
      <c r="BJ445" s="99"/>
      <c r="BK445" s="99"/>
      <c r="BL445" s="99"/>
      <c r="BM445" s="99"/>
      <c r="BN445" s="99"/>
      <c r="BO445" s="99"/>
      <c r="BP445" s="99"/>
      <c r="BQ445" s="99"/>
      <c r="BR445" s="99"/>
      <c r="BS445" s="99"/>
      <c r="BT445" s="99"/>
      <c r="BU445" s="99"/>
      <c r="BV445" s="99"/>
      <c r="BW445" s="99"/>
      <c r="BX445" s="99"/>
      <c r="BY445" s="99"/>
      <c r="BZ445" s="99"/>
      <c r="CA445" s="99"/>
      <c r="CB445" s="99"/>
      <c r="CC445" s="99"/>
      <c r="CD445" s="99"/>
      <c r="CE445" s="99"/>
      <c r="CF445" s="99"/>
    </row>
    <row r="446" spans="1:84" s="16" customFormat="1" ht="16.5" customHeight="1" x14ac:dyDescent="0.2">
      <c r="A446" s="66"/>
      <c r="B446" s="66"/>
      <c r="C446" s="40"/>
      <c r="D446" s="162"/>
      <c r="E446" s="71" t="s">
        <v>64</v>
      </c>
      <c r="F446" s="41">
        <f>F443-F444+F445</f>
        <v>5010</v>
      </c>
      <c r="G446" s="42">
        <f>G443-G444+G445</f>
        <v>5010</v>
      </c>
      <c r="H446" s="41">
        <f>H443-H444+H445</f>
        <v>5010</v>
      </c>
      <c r="I446" s="41">
        <f>I443-I444+I445</f>
        <v>5010</v>
      </c>
      <c r="J446" s="41"/>
      <c r="K446" s="41"/>
      <c r="L446" s="41"/>
      <c r="M446" s="41"/>
      <c r="N446" s="41"/>
      <c r="O446" s="43"/>
      <c r="P446" s="42"/>
      <c r="Q446" s="41"/>
      <c r="R446" s="41"/>
      <c r="S446" s="55"/>
      <c r="T446" s="55"/>
      <c r="V446" s="99"/>
      <c r="W446" s="99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99"/>
      <c r="AK446" s="99"/>
      <c r="AL446" s="99"/>
      <c r="AM446" s="99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99"/>
      <c r="AY446" s="99"/>
      <c r="AZ446" s="99"/>
      <c r="BA446" s="99"/>
      <c r="BB446" s="99"/>
      <c r="BC446" s="99"/>
      <c r="BD446" s="99"/>
      <c r="BE446" s="99"/>
      <c r="BF446" s="99"/>
      <c r="BG446" s="99"/>
      <c r="BH446" s="99"/>
      <c r="BI446" s="99"/>
      <c r="BJ446" s="99"/>
      <c r="BK446" s="99"/>
      <c r="BL446" s="99"/>
      <c r="BM446" s="99"/>
      <c r="BN446" s="99"/>
      <c r="BO446" s="99"/>
      <c r="BP446" s="99"/>
      <c r="BQ446" s="99"/>
      <c r="BR446" s="99"/>
      <c r="BS446" s="99"/>
      <c r="BT446" s="99"/>
      <c r="BU446" s="99"/>
      <c r="BV446" s="99"/>
      <c r="BW446" s="99"/>
      <c r="BX446" s="99"/>
      <c r="BY446" s="99"/>
      <c r="BZ446" s="99"/>
      <c r="CA446" s="99"/>
      <c r="CB446" s="99"/>
      <c r="CC446" s="99"/>
      <c r="CD446" s="99"/>
      <c r="CE446" s="99"/>
      <c r="CF446" s="99"/>
    </row>
    <row r="447" spans="1:84" s="1" customFormat="1" ht="16.5" customHeight="1" x14ac:dyDescent="0.2">
      <c r="A447" s="44"/>
      <c r="B447" s="44"/>
      <c r="C447" s="44">
        <v>4170</v>
      </c>
      <c r="D447" s="160" t="s">
        <v>30</v>
      </c>
      <c r="E447" s="70" t="s">
        <v>61</v>
      </c>
      <c r="F447" s="37">
        <f>G447+P447</f>
        <v>150080</v>
      </c>
      <c r="G447" s="38">
        <f>H447+K447+L447+M447</f>
        <v>150080</v>
      </c>
      <c r="H447" s="39">
        <f>SUM(I447:J447)</f>
        <v>150080</v>
      </c>
      <c r="I447" s="39">
        <v>150080</v>
      </c>
      <c r="J447" s="39"/>
      <c r="K447" s="39"/>
      <c r="L447" s="39"/>
      <c r="M447" s="39"/>
      <c r="N447" s="39"/>
      <c r="O447" s="51"/>
      <c r="P447" s="52"/>
      <c r="Q447" s="39"/>
      <c r="R447" s="39"/>
      <c r="S447" s="39"/>
      <c r="T447" s="39"/>
      <c r="U447" s="5"/>
      <c r="V447" s="99"/>
      <c r="W447" s="99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99"/>
      <c r="AK447" s="99"/>
      <c r="AL447" s="99"/>
      <c r="AM447" s="99"/>
      <c r="AN447" s="99"/>
      <c r="AO447" s="99"/>
      <c r="AP447" s="99"/>
      <c r="AQ447" s="99"/>
      <c r="AR447" s="99"/>
      <c r="AS447" s="99"/>
      <c r="AT447" s="99"/>
      <c r="AU447" s="99"/>
      <c r="AV447" s="99"/>
      <c r="AW447" s="99"/>
      <c r="AX447" s="99"/>
      <c r="AY447" s="99"/>
      <c r="AZ447" s="99"/>
      <c r="BA447" s="99"/>
      <c r="BB447" s="99"/>
      <c r="BC447" s="99"/>
      <c r="BD447" s="99"/>
      <c r="BE447" s="99"/>
      <c r="BF447" s="99"/>
      <c r="BG447" s="99"/>
      <c r="BH447" s="99"/>
      <c r="BI447" s="99"/>
      <c r="BJ447" s="99"/>
      <c r="BK447" s="99"/>
      <c r="BL447" s="99"/>
      <c r="BM447" s="99"/>
      <c r="BN447" s="99"/>
      <c r="BO447" s="99"/>
      <c r="BP447" s="99"/>
      <c r="BQ447" s="99"/>
      <c r="BR447" s="99"/>
      <c r="BS447" s="99"/>
      <c r="BT447" s="99"/>
      <c r="BU447" s="99"/>
      <c r="BV447" s="99"/>
      <c r="BW447" s="99"/>
      <c r="BX447" s="99"/>
      <c r="BY447" s="99"/>
      <c r="BZ447" s="99"/>
      <c r="CA447" s="99"/>
      <c r="CB447" s="99"/>
      <c r="CC447" s="99"/>
      <c r="CD447" s="99"/>
      <c r="CE447" s="99"/>
      <c r="CF447" s="99"/>
    </row>
    <row r="448" spans="1:84" s="9" customFormat="1" ht="16.5" customHeight="1" x14ac:dyDescent="0.2">
      <c r="A448" s="36"/>
      <c r="B448" s="36"/>
      <c r="C448" s="44"/>
      <c r="D448" s="161"/>
      <c r="E448" s="70" t="s">
        <v>62</v>
      </c>
      <c r="F448" s="37">
        <f>G448+P448</f>
        <v>22850</v>
      </c>
      <c r="G448" s="38">
        <f>H448+K448+L448+M448</f>
        <v>22850</v>
      </c>
      <c r="H448" s="39">
        <f>SUM(I448:J448)</f>
        <v>22850</v>
      </c>
      <c r="I448" s="39">
        <v>22850</v>
      </c>
      <c r="J448" s="39"/>
      <c r="K448" s="39"/>
      <c r="L448" s="39"/>
      <c r="M448" s="39"/>
      <c r="N448" s="39"/>
      <c r="O448" s="51"/>
      <c r="P448" s="38"/>
      <c r="Q448" s="39"/>
      <c r="R448" s="39"/>
      <c r="S448" s="39"/>
      <c r="T448" s="39"/>
      <c r="V448" s="99"/>
      <c r="W448" s="99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99"/>
      <c r="AK448" s="99"/>
      <c r="AL448" s="99"/>
      <c r="AM448" s="99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99"/>
      <c r="AY448" s="99"/>
      <c r="AZ448" s="99"/>
      <c r="BA448" s="99"/>
      <c r="BB448" s="99"/>
      <c r="BC448" s="99"/>
      <c r="BD448" s="99"/>
      <c r="BE448" s="99"/>
      <c r="BF448" s="99"/>
      <c r="BG448" s="99"/>
      <c r="BH448" s="99"/>
      <c r="BI448" s="99"/>
      <c r="BJ448" s="99"/>
      <c r="BK448" s="99"/>
      <c r="BL448" s="99"/>
      <c r="BM448" s="99"/>
      <c r="BN448" s="99"/>
      <c r="BO448" s="99"/>
      <c r="BP448" s="99"/>
      <c r="BQ448" s="99"/>
      <c r="BR448" s="99"/>
      <c r="BS448" s="99"/>
      <c r="BT448" s="99"/>
      <c r="BU448" s="99"/>
      <c r="BV448" s="99"/>
      <c r="BW448" s="99"/>
      <c r="BX448" s="99"/>
      <c r="BY448" s="99"/>
      <c r="BZ448" s="99"/>
      <c r="CA448" s="99"/>
      <c r="CB448" s="99"/>
      <c r="CC448" s="99"/>
      <c r="CD448" s="99"/>
      <c r="CE448" s="99"/>
      <c r="CF448" s="99"/>
    </row>
    <row r="449" spans="1:84" s="9" customFormat="1" ht="16.5" customHeight="1" x14ac:dyDescent="0.2">
      <c r="A449" s="36"/>
      <c r="B449" s="36"/>
      <c r="C449" s="44"/>
      <c r="D449" s="161"/>
      <c r="E449" s="70" t="s">
        <v>63</v>
      </c>
      <c r="F449" s="37">
        <f>G449+P449</f>
        <v>30000</v>
      </c>
      <c r="G449" s="38">
        <f>H449+K449+L449+M449</f>
        <v>30000</v>
      </c>
      <c r="H449" s="39">
        <f>SUM(I449:J449)</f>
        <v>30000</v>
      </c>
      <c r="I449" s="39">
        <v>30000</v>
      </c>
      <c r="J449" s="39"/>
      <c r="K449" s="39"/>
      <c r="L449" s="39"/>
      <c r="M449" s="39"/>
      <c r="N449" s="39"/>
      <c r="O449" s="51"/>
      <c r="P449" s="38"/>
      <c r="Q449" s="39"/>
      <c r="R449" s="39"/>
      <c r="S449" s="39"/>
      <c r="T449" s="39"/>
      <c r="V449" s="99"/>
      <c r="W449" s="99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99"/>
      <c r="AK449" s="99"/>
      <c r="AL449" s="99"/>
      <c r="AM449" s="99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99"/>
      <c r="AY449" s="99"/>
      <c r="AZ449" s="99"/>
      <c r="BA449" s="99"/>
      <c r="BB449" s="99"/>
      <c r="BC449" s="99"/>
      <c r="BD449" s="99"/>
      <c r="BE449" s="99"/>
      <c r="BF449" s="99"/>
      <c r="BG449" s="99"/>
      <c r="BH449" s="99"/>
      <c r="BI449" s="99"/>
      <c r="BJ449" s="99"/>
      <c r="BK449" s="99"/>
      <c r="BL449" s="99"/>
      <c r="BM449" s="99"/>
      <c r="BN449" s="99"/>
      <c r="BO449" s="99"/>
      <c r="BP449" s="99"/>
      <c r="BQ449" s="99"/>
      <c r="BR449" s="99"/>
      <c r="BS449" s="99"/>
      <c r="BT449" s="99"/>
      <c r="BU449" s="99"/>
      <c r="BV449" s="99"/>
      <c r="BW449" s="99"/>
      <c r="BX449" s="99"/>
      <c r="BY449" s="99"/>
      <c r="BZ449" s="99"/>
      <c r="CA449" s="99"/>
      <c r="CB449" s="99"/>
      <c r="CC449" s="99"/>
      <c r="CD449" s="99"/>
      <c r="CE449" s="99"/>
      <c r="CF449" s="99"/>
    </row>
    <row r="450" spans="1:84" s="16" customFormat="1" ht="16.5" customHeight="1" x14ac:dyDescent="0.2">
      <c r="A450" s="66"/>
      <c r="B450" s="66"/>
      <c r="C450" s="40"/>
      <c r="D450" s="162"/>
      <c r="E450" s="71" t="s">
        <v>64</v>
      </c>
      <c r="F450" s="41">
        <f>F447-F448+F449</f>
        <v>157230</v>
      </c>
      <c r="G450" s="42">
        <f>G447-G448+G449</f>
        <v>157230</v>
      </c>
      <c r="H450" s="41">
        <f>H447-H448+H449</f>
        <v>157230</v>
      </c>
      <c r="I450" s="41">
        <f>I447-I448+I449</f>
        <v>157230</v>
      </c>
      <c r="J450" s="41"/>
      <c r="K450" s="41"/>
      <c r="L450" s="41"/>
      <c r="M450" s="41"/>
      <c r="N450" s="41"/>
      <c r="O450" s="43"/>
      <c r="P450" s="42"/>
      <c r="Q450" s="41"/>
      <c r="R450" s="41"/>
      <c r="S450" s="55"/>
      <c r="T450" s="55"/>
      <c r="V450" s="99"/>
      <c r="W450" s="99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99"/>
      <c r="AK450" s="99"/>
      <c r="AL450" s="99"/>
      <c r="AM450" s="99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99"/>
      <c r="AY450" s="99"/>
      <c r="AZ450" s="99"/>
      <c r="BA450" s="99"/>
      <c r="BB450" s="99"/>
      <c r="BC450" s="99"/>
      <c r="BD450" s="99"/>
      <c r="BE450" s="99"/>
      <c r="BF450" s="99"/>
      <c r="BG450" s="99"/>
      <c r="BH450" s="99"/>
      <c r="BI450" s="99"/>
      <c r="BJ450" s="99"/>
      <c r="BK450" s="99"/>
      <c r="BL450" s="99"/>
      <c r="BM450" s="99"/>
      <c r="BN450" s="99"/>
      <c r="BO450" s="99"/>
      <c r="BP450" s="99"/>
      <c r="BQ450" s="99"/>
      <c r="BR450" s="99"/>
      <c r="BS450" s="99"/>
      <c r="BT450" s="99"/>
      <c r="BU450" s="99"/>
      <c r="BV450" s="99"/>
      <c r="BW450" s="99"/>
      <c r="BX450" s="99"/>
      <c r="BY450" s="99"/>
      <c r="BZ450" s="99"/>
      <c r="CA450" s="99"/>
      <c r="CB450" s="99"/>
      <c r="CC450" s="99"/>
      <c r="CD450" s="99"/>
      <c r="CE450" s="99"/>
      <c r="CF450" s="99"/>
    </row>
    <row r="451" spans="1:84" s="5" customFormat="1" ht="16.5" customHeight="1" x14ac:dyDescent="0.2">
      <c r="A451" s="44"/>
      <c r="B451" s="44"/>
      <c r="C451" s="44">
        <v>4210</v>
      </c>
      <c r="D451" s="160" t="s">
        <v>31</v>
      </c>
      <c r="E451" s="70" t="s">
        <v>61</v>
      </c>
      <c r="F451" s="37">
        <f>G451+P451</f>
        <v>100000</v>
      </c>
      <c r="G451" s="38">
        <f>H451+K451+L451+M451</f>
        <v>100000</v>
      </c>
      <c r="H451" s="39">
        <f>SUM(I451:J451)</f>
        <v>100000</v>
      </c>
      <c r="I451" s="39"/>
      <c r="J451" s="39">
        <v>100000</v>
      </c>
      <c r="K451" s="39"/>
      <c r="L451" s="39"/>
      <c r="M451" s="39"/>
      <c r="N451" s="39"/>
      <c r="O451" s="51"/>
      <c r="P451" s="52"/>
      <c r="Q451" s="39"/>
      <c r="R451" s="39"/>
      <c r="S451" s="39"/>
      <c r="T451" s="39"/>
      <c r="V451" s="99"/>
      <c r="W451" s="99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99"/>
      <c r="AK451" s="99"/>
      <c r="AL451" s="99"/>
      <c r="AM451" s="99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99"/>
      <c r="AY451" s="99"/>
      <c r="AZ451" s="99"/>
      <c r="BA451" s="99"/>
      <c r="BB451" s="99"/>
      <c r="BC451" s="99"/>
      <c r="BD451" s="99"/>
      <c r="BE451" s="99"/>
      <c r="BF451" s="99"/>
      <c r="BG451" s="99"/>
      <c r="BH451" s="99"/>
      <c r="BI451" s="99"/>
      <c r="BJ451" s="99"/>
      <c r="BK451" s="99"/>
      <c r="BL451" s="99"/>
      <c r="BM451" s="99"/>
      <c r="BN451" s="99"/>
      <c r="BO451" s="99"/>
      <c r="BP451" s="99"/>
      <c r="BQ451" s="99"/>
      <c r="BR451" s="99"/>
      <c r="BS451" s="99"/>
      <c r="BT451" s="99"/>
      <c r="BU451" s="99"/>
      <c r="BV451" s="99"/>
      <c r="BW451" s="99"/>
      <c r="BX451" s="99"/>
      <c r="BY451" s="99"/>
      <c r="BZ451" s="99"/>
      <c r="CA451" s="99"/>
      <c r="CB451" s="99"/>
      <c r="CC451" s="99"/>
      <c r="CD451" s="99"/>
      <c r="CE451" s="99"/>
      <c r="CF451" s="99"/>
    </row>
    <row r="452" spans="1:84" s="9" customFormat="1" ht="16.5" customHeight="1" x14ac:dyDescent="0.2">
      <c r="A452" s="36"/>
      <c r="B452" s="36"/>
      <c r="C452" s="44"/>
      <c r="D452" s="161"/>
      <c r="E452" s="70" t="s">
        <v>62</v>
      </c>
      <c r="F452" s="37"/>
      <c r="G452" s="38"/>
      <c r="H452" s="39"/>
      <c r="I452" s="39"/>
      <c r="J452" s="39"/>
      <c r="K452" s="39"/>
      <c r="L452" s="39"/>
      <c r="M452" s="39"/>
      <c r="N452" s="39"/>
      <c r="O452" s="51"/>
      <c r="P452" s="38"/>
      <c r="Q452" s="39"/>
      <c r="R452" s="39"/>
      <c r="S452" s="39"/>
      <c r="T452" s="39"/>
      <c r="V452" s="99"/>
      <c r="W452" s="99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99"/>
      <c r="AK452" s="99"/>
      <c r="AL452" s="99"/>
      <c r="AM452" s="99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99"/>
      <c r="AY452" s="99"/>
      <c r="AZ452" s="99"/>
      <c r="BA452" s="99"/>
      <c r="BB452" s="99"/>
      <c r="BC452" s="99"/>
      <c r="BD452" s="99"/>
      <c r="BE452" s="99"/>
      <c r="BF452" s="99"/>
      <c r="BG452" s="99"/>
      <c r="BH452" s="99"/>
      <c r="BI452" s="99"/>
      <c r="BJ452" s="99"/>
      <c r="BK452" s="99"/>
      <c r="BL452" s="99"/>
      <c r="BM452" s="99"/>
      <c r="BN452" s="99"/>
      <c r="BO452" s="99"/>
      <c r="BP452" s="99"/>
      <c r="BQ452" s="99"/>
      <c r="BR452" s="99"/>
      <c r="BS452" s="99"/>
      <c r="BT452" s="99"/>
      <c r="BU452" s="99"/>
      <c r="BV452" s="99"/>
      <c r="BW452" s="99"/>
      <c r="BX452" s="99"/>
      <c r="BY452" s="99"/>
      <c r="BZ452" s="99"/>
      <c r="CA452" s="99"/>
      <c r="CB452" s="99"/>
      <c r="CC452" s="99"/>
      <c r="CD452" s="99"/>
      <c r="CE452" s="99"/>
      <c r="CF452" s="99"/>
    </row>
    <row r="453" spans="1:84" s="9" customFormat="1" ht="16.5" customHeight="1" x14ac:dyDescent="0.2">
      <c r="A453" s="36"/>
      <c r="B453" s="36"/>
      <c r="C453" s="44"/>
      <c r="D453" s="161"/>
      <c r="E453" s="70" t="s">
        <v>63</v>
      </c>
      <c r="F453" s="37">
        <f>G453+P453</f>
        <v>10640</v>
      </c>
      <c r="G453" s="38">
        <f>H453+K453+L453+M453</f>
        <v>10640</v>
      </c>
      <c r="H453" s="39">
        <f>SUM(I453:J453)</f>
        <v>10640</v>
      </c>
      <c r="I453" s="39"/>
      <c r="J453" s="39">
        <v>10640</v>
      </c>
      <c r="K453" s="39"/>
      <c r="L453" s="39"/>
      <c r="M453" s="39"/>
      <c r="N453" s="39"/>
      <c r="O453" s="51"/>
      <c r="P453" s="38"/>
      <c r="Q453" s="39"/>
      <c r="R453" s="39"/>
      <c r="S453" s="39"/>
      <c r="T453" s="39"/>
      <c r="V453" s="99"/>
      <c r="W453" s="99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99"/>
      <c r="AK453" s="99"/>
      <c r="AL453" s="99"/>
      <c r="AM453" s="99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99"/>
      <c r="AY453" s="99"/>
      <c r="AZ453" s="99"/>
      <c r="BA453" s="99"/>
      <c r="BB453" s="99"/>
      <c r="BC453" s="99"/>
      <c r="BD453" s="99"/>
      <c r="BE453" s="99"/>
      <c r="BF453" s="99"/>
      <c r="BG453" s="99"/>
      <c r="BH453" s="99"/>
      <c r="BI453" s="99"/>
      <c r="BJ453" s="99"/>
      <c r="BK453" s="99"/>
      <c r="BL453" s="99"/>
      <c r="BM453" s="99"/>
      <c r="BN453" s="99"/>
      <c r="BO453" s="99"/>
      <c r="BP453" s="99"/>
      <c r="BQ453" s="99"/>
      <c r="BR453" s="99"/>
      <c r="BS453" s="99"/>
      <c r="BT453" s="99"/>
      <c r="BU453" s="99"/>
      <c r="BV453" s="99"/>
      <c r="BW453" s="99"/>
      <c r="BX453" s="99"/>
      <c r="BY453" s="99"/>
      <c r="BZ453" s="99"/>
      <c r="CA453" s="99"/>
      <c r="CB453" s="99"/>
      <c r="CC453" s="99"/>
      <c r="CD453" s="99"/>
      <c r="CE453" s="99"/>
      <c r="CF453" s="99"/>
    </row>
    <row r="454" spans="1:84" s="16" customFormat="1" ht="16.5" customHeight="1" x14ac:dyDescent="0.2">
      <c r="A454" s="66"/>
      <c r="B454" s="66"/>
      <c r="C454" s="40"/>
      <c r="D454" s="162"/>
      <c r="E454" s="71" t="s">
        <v>64</v>
      </c>
      <c r="F454" s="41">
        <f>F451-F452+F453</f>
        <v>110640</v>
      </c>
      <c r="G454" s="42">
        <f>G451-G452+G453</f>
        <v>110640</v>
      </c>
      <c r="H454" s="41">
        <f>H451-H452+H453</f>
        <v>110640</v>
      </c>
      <c r="I454" s="41"/>
      <c r="J454" s="41">
        <f>J451-J452+J453</f>
        <v>110640</v>
      </c>
      <c r="K454" s="41"/>
      <c r="L454" s="41"/>
      <c r="M454" s="41"/>
      <c r="N454" s="41"/>
      <c r="O454" s="43"/>
      <c r="P454" s="42"/>
      <c r="Q454" s="41"/>
      <c r="R454" s="41"/>
      <c r="S454" s="55"/>
      <c r="T454" s="55"/>
      <c r="V454" s="99"/>
      <c r="W454" s="99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99"/>
      <c r="AK454" s="99"/>
      <c r="AL454" s="99"/>
      <c r="AM454" s="99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99"/>
      <c r="AY454" s="99"/>
      <c r="AZ454" s="99"/>
      <c r="BA454" s="99"/>
      <c r="BB454" s="99"/>
      <c r="BC454" s="99"/>
      <c r="BD454" s="99"/>
      <c r="BE454" s="99"/>
      <c r="BF454" s="99"/>
      <c r="BG454" s="99"/>
      <c r="BH454" s="99"/>
      <c r="BI454" s="99"/>
      <c r="BJ454" s="99"/>
      <c r="BK454" s="99"/>
      <c r="BL454" s="99"/>
      <c r="BM454" s="99"/>
      <c r="BN454" s="99"/>
      <c r="BO454" s="99"/>
      <c r="BP454" s="99"/>
      <c r="BQ454" s="99"/>
      <c r="BR454" s="99"/>
      <c r="BS454" s="99"/>
      <c r="BT454" s="99"/>
      <c r="BU454" s="99"/>
      <c r="BV454" s="99"/>
      <c r="BW454" s="99"/>
      <c r="BX454" s="99"/>
      <c r="BY454" s="99"/>
      <c r="BZ454" s="99"/>
      <c r="CA454" s="99"/>
      <c r="CB454" s="99"/>
      <c r="CC454" s="99"/>
      <c r="CD454" s="99"/>
      <c r="CE454" s="99"/>
      <c r="CF454" s="99"/>
    </row>
    <row r="455" spans="1:84" s="1" customFormat="1" ht="16.5" customHeight="1" x14ac:dyDescent="0.2">
      <c r="A455" s="44"/>
      <c r="B455" s="44"/>
      <c r="C455" s="44">
        <v>4220</v>
      </c>
      <c r="D455" s="160" t="s">
        <v>65</v>
      </c>
      <c r="E455" s="70" t="s">
        <v>61</v>
      </c>
      <c r="F455" s="37">
        <f>G455+P455</f>
        <v>9000</v>
      </c>
      <c r="G455" s="38">
        <f>H455+K455+L455+M455</f>
        <v>9000</v>
      </c>
      <c r="H455" s="39">
        <f>SUM(I455:J455)</f>
        <v>9000</v>
      </c>
      <c r="I455" s="39"/>
      <c r="J455" s="39">
        <v>9000</v>
      </c>
      <c r="K455" s="39"/>
      <c r="L455" s="39"/>
      <c r="M455" s="39"/>
      <c r="N455" s="39"/>
      <c r="O455" s="51"/>
      <c r="P455" s="52"/>
      <c r="Q455" s="39"/>
      <c r="R455" s="39"/>
      <c r="S455" s="39"/>
      <c r="T455" s="39"/>
      <c r="U455" s="5"/>
      <c r="V455" s="99"/>
      <c r="W455" s="99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99"/>
      <c r="AK455" s="99"/>
      <c r="AL455" s="99"/>
      <c r="AM455" s="99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99"/>
      <c r="AY455" s="99"/>
      <c r="AZ455" s="99"/>
      <c r="BA455" s="99"/>
      <c r="BB455" s="99"/>
      <c r="BC455" s="99"/>
      <c r="BD455" s="99"/>
      <c r="BE455" s="99"/>
      <c r="BF455" s="99"/>
      <c r="BG455" s="99"/>
      <c r="BH455" s="99"/>
      <c r="BI455" s="99"/>
      <c r="BJ455" s="99"/>
      <c r="BK455" s="99"/>
      <c r="BL455" s="99"/>
      <c r="BM455" s="99"/>
      <c r="BN455" s="99"/>
      <c r="BO455" s="99"/>
      <c r="BP455" s="99"/>
      <c r="BQ455" s="99"/>
      <c r="BR455" s="99"/>
      <c r="BS455" s="99"/>
      <c r="BT455" s="99"/>
      <c r="BU455" s="99"/>
      <c r="BV455" s="99"/>
      <c r="BW455" s="99"/>
      <c r="BX455" s="99"/>
      <c r="BY455" s="99"/>
      <c r="BZ455" s="99"/>
      <c r="CA455" s="99"/>
      <c r="CB455" s="99"/>
      <c r="CC455" s="99"/>
      <c r="CD455" s="99"/>
      <c r="CE455" s="99"/>
      <c r="CF455" s="99"/>
    </row>
    <row r="456" spans="1:84" s="9" customFormat="1" ht="16.5" customHeight="1" x14ac:dyDescent="0.2">
      <c r="A456" s="36"/>
      <c r="B456" s="36"/>
      <c r="C456" s="44"/>
      <c r="D456" s="161"/>
      <c r="E456" s="70" t="s">
        <v>62</v>
      </c>
      <c r="F456" s="37">
        <f>G456+P456</f>
        <v>1000</v>
      </c>
      <c r="G456" s="38">
        <f>H456+K456+L456+M456</f>
        <v>1000</v>
      </c>
      <c r="H456" s="39">
        <f>SUM(I456:J456)</f>
        <v>1000</v>
      </c>
      <c r="I456" s="39"/>
      <c r="J456" s="39">
        <v>1000</v>
      </c>
      <c r="K456" s="39"/>
      <c r="L456" s="39"/>
      <c r="M456" s="39"/>
      <c r="N456" s="39"/>
      <c r="O456" s="51"/>
      <c r="P456" s="38"/>
      <c r="Q456" s="39"/>
      <c r="R456" s="39"/>
      <c r="S456" s="39"/>
      <c r="T456" s="39"/>
      <c r="V456" s="99"/>
      <c r="W456" s="99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99"/>
      <c r="AK456" s="99"/>
      <c r="AL456" s="99"/>
      <c r="AM456" s="99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99"/>
      <c r="AY456" s="99"/>
      <c r="AZ456" s="99"/>
      <c r="BA456" s="99"/>
      <c r="BB456" s="99"/>
      <c r="BC456" s="99"/>
      <c r="BD456" s="99"/>
      <c r="BE456" s="99"/>
      <c r="BF456" s="99"/>
      <c r="BG456" s="99"/>
      <c r="BH456" s="99"/>
      <c r="BI456" s="99"/>
      <c r="BJ456" s="99"/>
      <c r="BK456" s="99"/>
      <c r="BL456" s="99"/>
      <c r="BM456" s="99"/>
      <c r="BN456" s="99"/>
      <c r="BO456" s="99"/>
      <c r="BP456" s="99"/>
      <c r="BQ456" s="99"/>
      <c r="BR456" s="99"/>
      <c r="BS456" s="99"/>
      <c r="BT456" s="99"/>
      <c r="BU456" s="99"/>
      <c r="BV456" s="99"/>
      <c r="BW456" s="99"/>
      <c r="BX456" s="99"/>
      <c r="BY456" s="99"/>
      <c r="BZ456" s="99"/>
      <c r="CA456" s="99"/>
      <c r="CB456" s="99"/>
      <c r="CC456" s="99"/>
      <c r="CD456" s="99"/>
      <c r="CE456" s="99"/>
      <c r="CF456" s="99"/>
    </row>
    <row r="457" spans="1:84" s="9" customFormat="1" ht="16.5" customHeight="1" x14ac:dyDescent="0.2">
      <c r="A457" s="36"/>
      <c r="B457" s="36"/>
      <c r="C457" s="44"/>
      <c r="D457" s="161"/>
      <c r="E457" s="70" t="s">
        <v>63</v>
      </c>
      <c r="F457" s="37"/>
      <c r="G457" s="38"/>
      <c r="H457" s="39"/>
      <c r="I457" s="39"/>
      <c r="J457" s="39"/>
      <c r="K457" s="39"/>
      <c r="L457" s="39"/>
      <c r="M457" s="39"/>
      <c r="N457" s="39"/>
      <c r="O457" s="51"/>
      <c r="P457" s="38"/>
      <c r="Q457" s="39"/>
      <c r="R457" s="39"/>
      <c r="S457" s="39"/>
      <c r="T457" s="39"/>
      <c r="V457" s="99"/>
      <c r="W457" s="99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99"/>
      <c r="AK457" s="99"/>
      <c r="AL457" s="99"/>
      <c r="AM457" s="99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99"/>
      <c r="AY457" s="99"/>
      <c r="AZ457" s="99"/>
      <c r="BA457" s="99"/>
      <c r="BB457" s="99"/>
      <c r="BC457" s="99"/>
      <c r="BD457" s="99"/>
      <c r="BE457" s="99"/>
      <c r="BF457" s="99"/>
      <c r="BG457" s="99"/>
      <c r="BH457" s="99"/>
      <c r="BI457" s="99"/>
      <c r="BJ457" s="99"/>
      <c r="BK457" s="99"/>
      <c r="BL457" s="99"/>
      <c r="BM457" s="99"/>
      <c r="BN457" s="99"/>
      <c r="BO457" s="99"/>
      <c r="BP457" s="99"/>
      <c r="BQ457" s="99"/>
      <c r="BR457" s="99"/>
      <c r="BS457" s="99"/>
      <c r="BT457" s="99"/>
      <c r="BU457" s="99"/>
      <c r="BV457" s="99"/>
      <c r="BW457" s="99"/>
      <c r="BX457" s="99"/>
      <c r="BY457" s="99"/>
      <c r="BZ457" s="99"/>
      <c r="CA457" s="99"/>
      <c r="CB457" s="99"/>
      <c r="CC457" s="99"/>
      <c r="CD457" s="99"/>
      <c r="CE457" s="99"/>
      <c r="CF457" s="99"/>
    </row>
    <row r="458" spans="1:84" s="16" customFormat="1" ht="16.5" customHeight="1" x14ac:dyDescent="0.2">
      <c r="A458" s="66"/>
      <c r="B458" s="66"/>
      <c r="C458" s="40"/>
      <c r="D458" s="162"/>
      <c r="E458" s="71" t="s">
        <v>64</v>
      </c>
      <c r="F458" s="41">
        <f>F455-F456+F457</f>
        <v>8000</v>
      </c>
      <c r="G458" s="42">
        <f>G455-G456+G457</f>
        <v>8000</v>
      </c>
      <c r="H458" s="41">
        <f>H455-H456+H457</f>
        <v>8000</v>
      </c>
      <c r="I458" s="41"/>
      <c r="J458" s="41">
        <f>J455-J456+J457</f>
        <v>8000</v>
      </c>
      <c r="K458" s="41"/>
      <c r="L458" s="41"/>
      <c r="M458" s="41"/>
      <c r="N458" s="41"/>
      <c r="O458" s="43"/>
      <c r="P458" s="42"/>
      <c r="Q458" s="41"/>
      <c r="R458" s="41"/>
      <c r="S458" s="55"/>
      <c r="T458" s="55"/>
      <c r="V458" s="99"/>
      <c r="W458" s="99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99"/>
      <c r="AK458" s="99"/>
      <c r="AL458" s="99"/>
      <c r="AM458" s="99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99"/>
      <c r="AY458" s="99"/>
      <c r="AZ458" s="99"/>
      <c r="BA458" s="99"/>
      <c r="BB458" s="99"/>
      <c r="BC458" s="99"/>
      <c r="BD458" s="99"/>
      <c r="BE458" s="99"/>
      <c r="BF458" s="99"/>
      <c r="BG458" s="99"/>
      <c r="BH458" s="99"/>
      <c r="BI458" s="99"/>
      <c r="BJ458" s="99"/>
      <c r="BK458" s="99"/>
      <c r="BL458" s="99"/>
      <c r="BM458" s="99"/>
      <c r="BN458" s="99"/>
      <c r="BO458" s="99"/>
      <c r="BP458" s="99"/>
      <c r="BQ458" s="99"/>
      <c r="BR458" s="99"/>
      <c r="BS458" s="99"/>
      <c r="BT458" s="99"/>
      <c r="BU458" s="99"/>
      <c r="BV458" s="99"/>
      <c r="BW458" s="99"/>
      <c r="BX458" s="99"/>
      <c r="BY458" s="99"/>
      <c r="BZ458" s="99"/>
      <c r="CA458" s="99"/>
      <c r="CB458" s="99"/>
      <c r="CC458" s="99"/>
      <c r="CD458" s="99"/>
      <c r="CE458" s="99"/>
      <c r="CF458" s="99"/>
    </row>
    <row r="459" spans="1:84" s="2" customFormat="1" ht="16.5" customHeight="1" x14ac:dyDescent="0.2">
      <c r="A459" s="44"/>
      <c r="B459" s="44"/>
      <c r="C459" s="44">
        <v>4300</v>
      </c>
      <c r="D459" s="160" t="s">
        <v>34</v>
      </c>
      <c r="E459" s="70" t="s">
        <v>61</v>
      </c>
      <c r="F459" s="37">
        <f>G459+P459</f>
        <v>267887.48</v>
      </c>
      <c r="G459" s="38">
        <f>H459+K459+L459+M459</f>
        <v>267887.48</v>
      </c>
      <c r="H459" s="39">
        <f>SUM(I459:J459)</f>
        <v>267887.48</v>
      </c>
      <c r="I459" s="39"/>
      <c r="J459" s="39">
        <v>267887.48</v>
      </c>
      <c r="K459" s="39"/>
      <c r="L459" s="39"/>
      <c r="M459" s="39"/>
      <c r="N459" s="39"/>
      <c r="O459" s="51"/>
      <c r="P459" s="52"/>
      <c r="Q459" s="39"/>
      <c r="R459" s="39"/>
      <c r="S459" s="39"/>
      <c r="T459" s="39"/>
      <c r="U459" s="5"/>
      <c r="V459" s="99"/>
      <c r="W459" s="99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99"/>
      <c r="AK459" s="99"/>
      <c r="AL459" s="99"/>
      <c r="AM459" s="99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99"/>
      <c r="AY459" s="99"/>
      <c r="AZ459" s="99"/>
      <c r="BA459" s="99"/>
      <c r="BB459" s="99"/>
      <c r="BC459" s="99"/>
      <c r="BD459" s="99"/>
      <c r="BE459" s="99"/>
      <c r="BF459" s="99"/>
      <c r="BG459" s="99"/>
      <c r="BH459" s="99"/>
      <c r="BI459" s="99"/>
      <c r="BJ459" s="99"/>
      <c r="BK459" s="99"/>
      <c r="BL459" s="99"/>
      <c r="BM459" s="99"/>
      <c r="BN459" s="99"/>
      <c r="BO459" s="99"/>
      <c r="BP459" s="99"/>
      <c r="BQ459" s="99"/>
      <c r="BR459" s="99"/>
      <c r="BS459" s="99"/>
      <c r="BT459" s="99"/>
      <c r="BU459" s="99"/>
      <c r="BV459" s="99"/>
      <c r="BW459" s="99"/>
      <c r="BX459" s="99"/>
      <c r="BY459" s="99"/>
      <c r="BZ459" s="99"/>
      <c r="CA459" s="99"/>
      <c r="CB459" s="99"/>
      <c r="CC459" s="99"/>
      <c r="CD459" s="99"/>
      <c r="CE459" s="99"/>
      <c r="CF459" s="99"/>
    </row>
    <row r="460" spans="1:84" s="10" customFormat="1" ht="16.5" customHeight="1" x14ac:dyDescent="0.2">
      <c r="A460" s="36"/>
      <c r="B460" s="36"/>
      <c r="C460" s="44"/>
      <c r="D460" s="161"/>
      <c r="E460" s="70" t="s">
        <v>62</v>
      </c>
      <c r="F460" s="37"/>
      <c r="G460" s="38"/>
      <c r="H460" s="39"/>
      <c r="I460" s="39"/>
      <c r="J460" s="39"/>
      <c r="K460" s="39"/>
      <c r="L460" s="39"/>
      <c r="M460" s="39"/>
      <c r="N460" s="39"/>
      <c r="O460" s="51"/>
      <c r="P460" s="38"/>
      <c r="Q460" s="39"/>
      <c r="R460" s="39"/>
      <c r="S460" s="39"/>
      <c r="T460" s="39"/>
      <c r="U460" s="9"/>
      <c r="V460" s="99"/>
      <c r="W460" s="99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99"/>
      <c r="AK460" s="99"/>
      <c r="AL460" s="99"/>
      <c r="AM460" s="99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99"/>
      <c r="AY460" s="99"/>
      <c r="AZ460" s="99"/>
      <c r="BA460" s="99"/>
      <c r="BB460" s="99"/>
      <c r="BC460" s="99"/>
      <c r="BD460" s="99"/>
      <c r="BE460" s="99"/>
      <c r="BF460" s="99"/>
      <c r="BG460" s="99"/>
      <c r="BH460" s="99"/>
      <c r="BI460" s="99"/>
      <c r="BJ460" s="99"/>
      <c r="BK460" s="99"/>
      <c r="BL460" s="99"/>
      <c r="BM460" s="99"/>
      <c r="BN460" s="99"/>
      <c r="BO460" s="99"/>
      <c r="BP460" s="99"/>
      <c r="BQ460" s="99"/>
      <c r="BR460" s="99"/>
      <c r="BS460" s="99"/>
      <c r="BT460" s="99"/>
      <c r="BU460" s="99"/>
      <c r="BV460" s="99"/>
      <c r="BW460" s="99"/>
      <c r="BX460" s="99"/>
      <c r="BY460" s="99"/>
      <c r="BZ460" s="99"/>
      <c r="CA460" s="99"/>
      <c r="CB460" s="99"/>
      <c r="CC460" s="99"/>
      <c r="CD460" s="99"/>
      <c r="CE460" s="99"/>
      <c r="CF460" s="99"/>
    </row>
    <row r="461" spans="1:84" s="10" customFormat="1" ht="16.5" customHeight="1" x14ac:dyDescent="0.2">
      <c r="A461" s="36"/>
      <c r="B461" s="36"/>
      <c r="C461" s="44"/>
      <c r="D461" s="161"/>
      <c r="E461" s="70" t="s">
        <v>63</v>
      </c>
      <c r="F461" s="37">
        <f>G461+P461</f>
        <v>66000</v>
      </c>
      <c r="G461" s="38">
        <f>H461+K461+L461+M461</f>
        <v>66000</v>
      </c>
      <c r="H461" s="39">
        <f>SUM(I461:J461)</f>
        <v>66000</v>
      </c>
      <c r="I461" s="39"/>
      <c r="J461" s="39">
        <f>50000+16000</f>
        <v>66000</v>
      </c>
      <c r="K461" s="39"/>
      <c r="L461" s="39"/>
      <c r="M461" s="39"/>
      <c r="N461" s="39"/>
      <c r="O461" s="51"/>
      <c r="P461" s="38"/>
      <c r="Q461" s="39"/>
      <c r="R461" s="39"/>
      <c r="S461" s="39"/>
      <c r="T461" s="39"/>
      <c r="U461" s="9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99"/>
      <c r="AK461" s="99"/>
      <c r="AL461" s="99"/>
      <c r="AM461" s="99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99"/>
      <c r="AY461" s="99"/>
      <c r="AZ461" s="99"/>
      <c r="BA461" s="99"/>
      <c r="BB461" s="99"/>
      <c r="BC461" s="99"/>
      <c r="BD461" s="99"/>
      <c r="BE461" s="99"/>
      <c r="BF461" s="99"/>
      <c r="BG461" s="99"/>
      <c r="BH461" s="99"/>
      <c r="BI461" s="99"/>
      <c r="BJ461" s="99"/>
      <c r="BK461" s="99"/>
      <c r="BL461" s="99"/>
      <c r="BM461" s="99"/>
      <c r="BN461" s="99"/>
      <c r="BO461" s="99"/>
      <c r="BP461" s="99"/>
      <c r="BQ461" s="99"/>
      <c r="BR461" s="99"/>
      <c r="BS461" s="99"/>
      <c r="BT461" s="99"/>
      <c r="BU461" s="99"/>
      <c r="BV461" s="99"/>
      <c r="BW461" s="99"/>
      <c r="BX461" s="99"/>
      <c r="BY461" s="99"/>
      <c r="BZ461" s="99"/>
      <c r="CA461" s="99"/>
      <c r="CB461" s="99"/>
      <c r="CC461" s="99"/>
      <c r="CD461" s="99"/>
      <c r="CE461" s="99"/>
      <c r="CF461" s="99"/>
    </row>
    <row r="462" spans="1:84" s="1" customFormat="1" ht="16.5" customHeight="1" x14ac:dyDescent="0.2">
      <c r="A462" s="66"/>
      <c r="B462" s="66"/>
      <c r="C462" s="40"/>
      <c r="D462" s="162"/>
      <c r="E462" s="71" t="s">
        <v>64</v>
      </c>
      <c r="F462" s="41">
        <f>F459-F460+F461</f>
        <v>333887.48</v>
      </c>
      <c r="G462" s="42">
        <f>G459-G460+G461</f>
        <v>333887.48</v>
      </c>
      <c r="H462" s="41">
        <f>H459-H460+H461</f>
        <v>333887.48</v>
      </c>
      <c r="I462" s="41"/>
      <c r="J462" s="41">
        <f>J459-J460+J461</f>
        <v>333887.48</v>
      </c>
      <c r="K462" s="41"/>
      <c r="L462" s="41"/>
      <c r="M462" s="41"/>
      <c r="N462" s="41"/>
      <c r="O462" s="43"/>
      <c r="P462" s="42"/>
      <c r="Q462" s="41"/>
      <c r="R462" s="41"/>
      <c r="S462" s="55"/>
      <c r="T462" s="55"/>
      <c r="U462" s="16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99"/>
      <c r="AK462" s="99"/>
      <c r="AL462" s="99"/>
      <c r="AM462" s="99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99"/>
      <c r="AY462" s="99"/>
      <c r="AZ462" s="99"/>
      <c r="BA462" s="99"/>
      <c r="BB462" s="99"/>
      <c r="BC462" s="99"/>
      <c r="BD462" s="99"/>
      <c r="BE462" s="99"/>
      <c r="BF462" s="99"/>
      <c r="BG462" s="99"/>
      <c r="BH462" s="99"/>
      <c r="BI462" s="99"/>
      <c r="BJ462" s="99"/>
      <c r="BK462" s="99"/>
      <c r="BL462" s="99"/>
      <c r="BM462" s="99"/>
      <c r="BN462" s="99"/>
      <c r="BO462" s="99"/>
      <c r="BP462" s="99"/>
      <c r="BQ462" s="99"/>
      <c r="BR462" s="99"/>
      <c r="BS462" s="99"/>
      <c r="BT462" s="99"/>
      <c r="BU462" s="99"/>
      <c r="BV462" s="99"/>
      <c r="BW462" s="99"/>
      <c r="BX462" s="99"/>
      <c r="BY462" s="99"/>
      <c r="BZ462" s="99"/>
      <c r="CA462" s="99"/>
      <c r="CB462" s="99"/>
      <c r="CC462" s="99"/>
      <c r="CD462" s="99"/>
      <c r="CE462" s="99"/>
      <c r="CF462" s="99"/>
    </row>
    <row r="463" spans="1:84" s="118" customFormat="1" ht="16.5" customHeight="1" x14ac:dyDescent="0.2">
      <c r="A463" s="89"/>
      <c r="B463" s="89"/>
      <c r="C463" s="167" t="s">
        <v>66</v>
      </c>
      <c r="D463" s="168"/>
      <c r="E463" s="168"/>
      <c r="F463" s="168"/>
      <c r="G463" s="168"/>
      <c r="H463" s="168"/>
      <c r="I463" s="168"/>
      <c r="J463" s="168"/>
      <c r="K463" s="168"/>
      <c r="L463" s="168"/>
      <c r="M463" s="168"/>
      <c r="N463" s="168"/>
      <c r="O463" s="168"/>
      <c r="P463" s="168"/>
      <c r="Q463" s="168"/>
      <c r="R463" s="168"/>
      <c r="S463" s="168"/>
      <c r="T463" s="169"/>
    </row>
    <row r="464" spans="1:84" s="118" customFormat="1" ht="30.75" customHeight="1" x14ac:dyDescent="0.2">
      <c r="A464" s="89"/>
      <c r="B464" s="36"/>
      <c r="C464" s="155" t="s">
        <v>204</v>
      </c>
      <c r="D464" s="156"/>
      <c r="E464" s="156"/>
      <c r="F464" s="156"/>
      <c r="G464" s="156"/>
      <c r="H464" s="156"/>
      <c r="I464" s="156"/>
      <c r="J464" s="156"/>
      <c r="K464" s="156"/>
      <c r="L464" s="156"/>
      <c r="M464" s="156"/>
      <c r="N464" s="156"/>
      <c r="O464" s="156"/>
      <c r="P464" s="156"/>
      <c r="Q464" s="156"/>
      <c r="R464" s="156"/>
      <c r="S464" s="156"/>
      <c r="T464" s="157"/>
    </row>
    <row r="465" spans="1:84" s="118" customFormat="1" ht="16.5" customHeight="1" x14ac:dyDescent="0.2">
      <c r="A465" s="89"/>
      <c r="B465" s="36"/>
      <c r="C465" s="155" t="s">
        <v>149</v>
      </c>
      <c r="D465" s="156"/>
      <c r="E465" s="156"/>
      <c r="F465" s="156"/>
      <c r="G465" s="156"/>
      <c r="H465" s="156"/>
      <c r="I465" s="156"/>
      <c r="J465" s="156"/>
      <c r="K465" s="156"/>
      <c r="L465" s="156"/>
      <c r="M465" s="156"/>
      <c r="N465" s="156"/>
      <c r="O465" s="156"/>
      <c r="P465" s="156"/>
      <c r="Q465" s="156"/>
      <c r="R465" s="156"/>
      <c r="S465" s="156"/>
      <c r="T465" s="157"/>
    </row>
    <row r="466" spans="1:84" s="118" customFormat="1" ht="16.5" customHeight="1" x14ac:dyDescent="0.2">
      <c r="A466" s="89"/>
      <c r="B466" s="36"/>
      <c r="C466" s="155" t="s">
        <v>150</v>
      </c>
      <c r="D466" s="156"/>
      <c r="E466" s="156"/>
      <c r="F466" s="156"/>
      <c r="G466" s="156"/>
      <c r="H466" s="156"/>
      <c r="I466" s="156"/>
      <c r="J466" s="156"/>
      <c r="K466" s="156"/>
      <c r="L466" s="156"/>
      <c r="M466" s="156"/>
      <c r="N466" s="156"/>
      <c r="O466" s="156"/>
      <c r="P466" s="156"/>
      <c r="Q466" s="156"/>
      <c r="R466" s="156"/>
      <c r="S466" s="156"/>
      <c r="T466" s="157"/>
    </row>
    <row r="467" spans="1:84" s="118" customFormat="1" ht="16.5" customHeight="1" x14ac:dyDescent="0.2">
      <c r="A467" s="89"/>
      <c r="B467" s="36"/>
      <c r="C467" s="155" t="s">
        <v>151</v>
      </c>
      <c r="D467" s="156"/>
      <c r="E467" s="156"/>
      <c r="F467" s="156"/>
      <c r="G467" s="156"/>
      <c r="H467" s="156"/>
      <c r="I467" s="156"/>
      <c r="J467" s="156"/>
      <c r="K467" s="156"/>
      <c r="L467" s="156"/>
      <c r="M467" s="156"/>
      <c r="N467" s="156"/>
      <c r="O467" s="156"/>
      <c r="P467" s="156"/>
      <c r="Q467" s="156"/>
      <c r="R467" s="156"/>
      <c r="S467" s="156"/>
      <c r="T467" s="157"/>
    </row>
    <row r="468" spans="1:84" s="118" customFormat="1" ht="8.25" customHeight="1" x14ac:dyDescent="0.2">
      <c r="A468" s="89"/>
      <c r="B468" s="36"/>
      <c r="C468" s="155"/>
      <c r="D468" s="156"/>
      <c r="E468" s="156"/>
      <c r="F468" s="156"/>
      <c r="G468" s="156"/>
      <c r="H468" s="156"/>
      <c r="I468" s="156"/>
      <c r="J468" s="156"/>
      <c r="K468" s="156"/>
      <c r="L468" s="156"/>
      <c r="M468" s="156"/>
      <c r="N468" s="156"/>
      <c r="O468" s="156"/>
      <c r="P468" s="156"/>
      <c r="Q468" s="156"/>
      <c r="R468" s="156"/>
      <c r="S468" s="156"/>
      <c r="T468" s="157"/>
    </row>
    <row r="469" spans="1:84" s="118" customFormat="1" ht="16.5" customHeight="1" x14ac:dyDescent="0.2">
      <c r="A469" s="89"/>
      <c r="B469" s="36"/>
      <c r="C469" s="155" t="s">
        <v>203</v>
      </c>
      <c r="D469" s="156"/>
      <c r="E469" s="156"/>
      <c r="F469" s="156"/>
      <c r="G469" s="156"/>
      <c r="H469" s="156"/>
      <c r="I469" s="156"/>
      <c r="J469" s="156"/>
      <c r="K469" s="156"/>
      <c r="L469" s="156"/>
      <c r="M469" s="156"/>
      <c r="N469" s="156"/>
      <c r="O469" s="156"/>
      <c r="P469" s="156"/>
      <c r="Q469" s="156"/>
      <c r="R469" s="156"/>
      <c r="S469" s="156"/>
      <c r="T469" s="157"/>
    </row>
    <row r="470" spans="1:84" s="118" customFormat="1" ht="56.25" customHeight="1" x14ac:dyDescent="0.2">
      <c r="A470" s="89"/>
      <c r="B470" s="36"/>
      <c r="C470" s="155" t="s">
        <v>205</v>
      </c>
      <c r="D470" s="156"/>
      <c r="E470" s="156"/>
      <c r="F470" s="156"/>
      <c r="G470" s="156"/>
      <c r="H470" s="156"/>
      <c r="I470" s="156"/>
      <c r="J470" s="156"/>
      <c r="K470" s="156"/>
      <c r="L470" s="156"/>
      <c r="M470" s="156"/>
      <c r="N470" s="156"/>
      <c r="O470" s="156"/>
      <c r="P470" s="156"/>
      <c r="Q470" s="156"/>
      <c r="R470" s="156"/>
      <c r="S470" s="156"/>
      <c r="T470" s="157"/>
    </row>
    <row r="471" spans="1:84" s="118" customFormat="1" ht="16.5" customHeight="1" x14ac:dyDescent="0.2">
      <c r="A471" s="89"/>
      <c r="B471" s="36"/>
      <c r="C471" s="155" t="s">
        <v>206</v>
      </c>
      <c r="D471" s="156"/>
      <c r="E471" s="156"/>
      <c r="F471" s="156"/>
      <c r="G471" s="156"/>
      <c r="H471" s="156"/>
      <c r="I471" s="156"/>
      <c r="J471" s="156"/>
      <c r="K471" s="156"/>
      <c r="L471" s="156"/>
      <c r="M471" s="156"/>
      <c r="N471" s="156"/>
      <c r="O471" s="156"/>
      <c r="P471" s="156"/>
      <c r="Q471" s="156"/>
      <c r="R471" s="156"/>
      <c r="S471" s="156"/>
      <c r="T471" s="157"/>
    </row>
    <row r="472" spans="1:84" s="118" customFormat="1" ht="16.5" customHeight="1" x14ac:dyDescent="0.2">
      <c r="A472" s="89"/>
      <c r="B472" s="36"/>
      <c r="C472" s="155" t="s">
        <v>207</v>
      </c>
      <c r="D472" s="156"/>
      <c r="E472" s="156"/>
      <c r="F472" s="156"/>
      <c r="G472" s="156"/>
      <c r="H472" s="156"/>
      <c r="I472" s="156"/>
      <c r="J472" s="156"/>
      <c r="K472" s="156"/>
      <c r="L472" s="156"/>
      <c r="M472" s="156"/>
      <c r="N472" s="156"/>
      <c r="O472" s="156"/>
      <c r="P472" s="156"/>
      <c r="Q472" s="156"/>
      <c r="R472" s="156"/>
      <c r="S472" s="156"/>
      <c r="T472" s="157"/>
    </row>
    <row r="473" spans="1:84" s="118" customFormat="1" ht="16.5" customHeight="1" x14ac:dyDescent="0.2">
      <c r="A473" s="89"/>
      <c r="B473" s="36"/>
      <c r="C473" s="155" t="s">
        <v>208</v>
      </c>
      <c r="D473" s="156"/>
      <c r="E473" s="156"/>
      <c r="F473" s="156"/>
      <c r="G473" s="156"/>
      <c r="H473" s="156"/>
      <c r="I473" s="156"/>
      <c r="J473" s="156"/>
      <c r="K473" s="156"/>
      <c r="L473" s="156"/>
      <c r="M473" s="156"/>
      <c r="N473" s="156"/>
      <c r="O473" s="156"/>
      <c r="P473" s="156"/>
      <c r="Q473" s="156"/>
      <c r="R473" s="156"/>
      <c r="S473" s="156"/>
      <c r="T473" s="157"/>
    </row>
    <row r="474" spans="1:84" s="118" customFormat="1" ht="16.5" customHeight="1" x14ac:dyDescent="0.2">
      <c r="A474" s="89"/>
      <c r="B474" s="36"/>
      <c r="C474" s="155" t="s">
        <v>233</v>
      </c>
      <c r="D474" s="156"/>
      <c r="E474" s="156"/>
      <c r="F474" s="156"/>
      <c r="G474" s="156"/>
      <c r="H474" s="156"/>
      <c r="I474" s="156"/>
      <c r="J474" s="156"/>
      <c r="K474" s="156"/>
      <c r="L474" s="156"/>
      <c r="M474" s="156"/>
      <c r="N474" s="156"/>
      <c r="O474" s="156"/>
      <c r="P474" s="156"/>
      <c r="Q474" s="156"/>
      <c r="R474" s="156"/>
      <c r="S474" s="156"/>
      <c r="T474" s="157"/>
    </row>
    <row r="475" spans="1:84" s="118" customFormat="1" ht="16.5" customHeight="1" x14ac:dyDescent="0.2">
      <c r="A475" s="89"/>
      <c r="B475" s="36"/>
      <c r="C475" s="155" t="s">
        <v>209</v>
      </c>
      <c r="D475" s="156"/>
      <c r="E475" s="156"/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156"/>
      <c r="Q475" s="156"/>
      <c r="R475" s="156"/>
      <c r="S475" s="156"/>
      <c r="T475" s="157"/>
    </row>
    <row r="476" spans="1:84" s="118" customFormat="1" ht="16.5" customHeight="1" x14ac:dyDescent="0.2">
      <c r="A476" s="89"/>
      <c r="B476" s="36"/>
      <c r="C476" s="152" t="s">
        <v>210</v>
      </c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153"/>
      <c r="O476" s="153"/>
      <c r="P476" s="153"/>
      <c r="Q476" s="153"/>
      <c r="R476" s="153"/>
      <c r="S476" s="153"/>
      <c r="T476" s="154"/>
    </row>
    <row r="477" spans="1:84" s="1" customFormat="1" ht="16.5" customHeight="1" x14ac:dyDescent="0.2">
      <c r="A477" s="47">
        <v>852</v>
      </c>
      <c r="B477" s="47"/>
      <c r="C477" s="104"/>
      <c r="D477" s="163" t="s">
        <v>21</v>
      </c>
      <c r="E477" s="72" t="s">
        <v>61</v>
      </c>
      <c r="F477" s="60">
        <f>G477+P477</f>
        <v>8502924.6899999995</v>
      </c>
      <c r="G477" s="25">
        <f>H477+K477+L477+M477</f>
        <v>8502924.6899999995</v>
      </c>
      <c r="H477" s="26">
        <f>SUM(I477:J477)</f>
        <v>5810354.0999999996</v>
      </c>
      <c r="I477" s="26">
        <v>3882998.41</v>
      </c>
      <c r="J477" s="26">
        <v>1927355.69</v>
      </c>
      <c r="K477" s="26">
        <v>20000</v>
      </c>
      <c r="L477" s="26">
        <v>2672570.59</v>
      </c>
      <c r="M477" s="26"/>
      <c r="N477" s="48"/>
      <c r="O477" s="142"/>
      <c r="P477" s="25"/>
      <c r="Q477" s="26"/>
      <c r="R477" s="26"/>
      <c r="S477" s="48"/>
      <c r="T477" s="48"/>
      <c r="U477" s="2"/>
      <c r="V477" s="99"/>
      <c r="W477" s="99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99"/>
      <c r="AI477" s="99"/>
      <c r="AJ477" s="99"/>
      <c r="AK477" s="99"/>
      <c r="AL477" s="99"/>
      <c r="AM477" s="99"/>
      <c r="AN477" s="99"/>
      <c r="AO477" s="99"/>
      <c r="AP477" s="99"/>
      <c r="AQ477" s="99"/>
      <c r="AR477" s="99"/>
      <c r="AS477" s="99"/>
      <c r="AT477" s="99"/>
      <c r="AU477" s="99"/>
      <c r="AV477" s="99"/>
      <c r="AW477" s="99"/>
      <c r="AX477" s="99"/>
      <c r="AY477" s="99"/>
      <c r="AZ477" s="99"/>
      <c r="BA477" s="99"/>
      <c r="BB477" s="99"/>
      <c r="BC477" s="99"/>
      <c r="BD477" s="99"/>
      <c r="BE477" s="99"/>
      <c r="BF477" s="99"/>
      <c r="BG477" s="99"/>
      <c r="BH477" s="99"/>
      <c r="BI477" s="99"/>
      <c r="BJ477" s="99"/>
      <c r="BK477" s="99"/>
      <c r="BL477" s="99"/>
      <c r="BM477" s="99"/>
      <c r="BN477" s="99"/>
      <c r="BO477" s="99"/>
      <c r="BP477" s="99"/>
      <c r="BQ477" s="99"/>
      <c r="BR477" s="99"/>
      <c r="BS477" s="99"/>
      <c r="BT477" s="99"/>
      <c r="BU477" s="99"/>
      <c r="BV477" s="99"/>
      <c r="BW477" s="99"/>
      <c r="BX477" s="99"/>
      <c r="BY477" s="99"/>
      <c r="BZ477" s="99"/>
      <c r="CA477" s="99"/>
      <c r="CB477" s="99"/>
      <c r="CC477" s="99"/>
      <c r="CD477" s="99"/>
      <c r="CE477" s="99"/>
      <c r="CF477" s="99"/>
    </row>
    <row r="478" spans="1:84" s="9" customFormat="1" ht="16.5" customHeight="1" x14ac:dyDescent="0.2">
      <c r="A478" s="23"/>
      <c r="B478" s="23"/>
      <c r="C478" s="65"/>
      <c r="D478" s="164"/>
      <c r="E478" s="68" t="s">
        <v>62</v>
      </c>
      <c r="F478" s="24"/>
      <c r="G478" s="27"/>
      <c r="H478" s="28"/>
      <c r="I478" s="28"/>
      <c r="J478" s="28"/>
      <c r="K478" s="28"/>
      <c r="L478" s="28"/>
      <c r="M478" s="28"/>
      <c r="N478" s="49"/>
      <c r="O478" s="143"/>
      <c r="P478" s="27"/>
      <c r="Q478" s="28"/>
      <c r="R478" s="28"/>
      <c r="S478" s="49"/>
      <c r="T478" s="49"/>
      <c r="U478" s="10"/>
      <c r="V478" s="99"/>
      <c r="W478" s="99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99"/>
      <c r="AI478" s="99"/>
      <c r="AJ478" s="99"/>
      <c r="AK478" s="99"/>
      <c r="AL478" s="99"/>
      <c r="AM478" s="99"/>
      <c r="AN478" s="99"/>
      <c r="AO478" s="99"/>
      <c r="AP478" s="99"/>
      <c r="AQ478" s="99"/>
      <c r="AR478" s="99"/>
      <c r="AS478" s="99"/>
      <c r="AT478" s="99"/>
      <c r="AU478" s="99"/>
      <c r="AV478" s="99"/>
      <c r="AW478" s="99"/>
      <c r="AX478" s="99"/>
      <c r="AY478" s="99"/>
      <c r="AZ478" s="99"/>
      <c r="BA478" s="99"/>
      <c r="BB478" s="99"/>
      <c r="BC478" s="99"/>
      <c r="BD478" s="99"/>
      <c r="BE478" s="99"/>
      <c r="BF478" s="99"/>
      <c r="BG478" s="99"/>
      <c r="BH478" s="99"/>
      <c r="BI478" s="99"/>
      <c r="BJ478" s="99"/>
      <c r="BK478" s="99"/>
      <c r="BL478" s="99"/>
      <c r="BM478" s="99"/>
      <c r="BN478" s="99"/>
      <c r="BO478" s="99"/>
      <c r="BP478" s="99"/>
      <c r="BQ478" s="99"/>
      <c r="BR478" s="99"/>
      <c r="BS478" s="99"/>
      <c r="BT478" s="99"/>
      <c r="BU478" s="99"/>
      <c r="BV478" s="99"/>
      <c r="BW478" s="99"/>
      <c r="BX478" s="99"/>
      <c r="BY478" s="99"/>
      <c r="BZ478" s="99"/>
      <c r="CA478" s="99"/>
      <c r="CB478" s="99"/>
      <c r="CC478" s="99"/>
      <c r="CD478" s="99"/>
      <c r="CE478" s="99"/>
      <c r="CF478" s="99"/>
    </row>
    <row r="479" spans="1:84" s="9" customFormat="1" ht="16.5" customHeight="1" x14ac:dyDescent="0.2">
      <c r="A479" s="23"/>
      <c r="B479" s="23"/>
      <c r="C479" s="65"/>
      <c r="D479" s="85"/>
      <c r="E479" s="68" t="s">
        <v>63</v>
      </c>
      <c r="F479" s="24">
        <f>G479+P479</f>
        <v>5000</v>
      </c>
      <c r="G479" s="27">
        <f>H479+K479+L479+M479</f>
        <v>5000</v>
      </c>
      <c r="H479" s="28">
        <f>SUM(I479:J479)</f>
        <v>5000</v>
      </c>
      <c r="I479" s="28"/>
      <c r="J479" s="28">
        <f t="shared" ref="J479" si="33">J483</f>
        <v>5000</v>
      </c>
      <c r="K479" s="28"/>
      <c r="L479" s="28"/>
      <c r="M479" s="28"/>
      <c r="N479" s="49"/>
      <c r="O479" s="143"/>
      <c r="P479" s="27"/>
      <c r="Q479" s="28"/>
      <c r="R479" s="28"/>
      <c r="S479" s="49"/>
      <c r="T479" s="49"/>
      <c r="U479" s="10"/>
      <c r="V479" s="99"/>
      <c r="W479" s="99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99"/>
      <c r="AI479" s="99"/>
      <c r="AJ479" s="99"/>
      <c r="AK479" s="99"/>
      <c r="AL479" s="99"/>
      <c r="AM479" s="99"/>
      <c r="AN479" s="99"/>
      <c r="AO479" s="99"/>
      <c r="AP479" s="99"/>
      <c r="AQ479" s="99"/>
      <c r="AR479" s="99"/>
      <c r="AS479" s="99"/>
      <c r="AT479" s="99"/>
      <c r="AU479" s="99"/>
      <c r="AV479" s="99"/>
      <c r="AW479" s="99"/>
      <c r="AX479" s="99"/>
      <c r="AY479" s="99"/>
      <c r="AZ479" s="99"/>
      <c r="BA479" s="99"/>
      <c r="BB479" s="99"/>
      <c r="BC479" s="99"/>
      <c r="BD479" s="99"/>
      <c r="BE479" s="99"/>
      <c r="BF479" s="99"/>
      <c r="BG479" s="99"/>
      <c r="BH479" s="99"/>
      <c r="BI479" s="99"/>
      <c r="BJ479" s="99"/>
      <c r="BK479" s="99"/>
      <c r="BL479" s="99"/>
      <c r="BM479" s="99"/>
      <c r="BN479" s="99"/>
      <c r="BO479" s="99"/>
      <c r="BP479" s="99"/>
      <c r="BQ479" s="99"/>
      <c r="BR479" s="99"/>
      <c r="BS479" s="99"/>
      <c r="BT479" s="99"/>
      <c r="BU479" s="99"/>
      <c r="BV479" s="99"/>
      <c r="BW479" s="99"/>
      <c r="BX479" s="99"/>
      <c r="BY479" s="99"/>
      <c r="BZ479" s="99"/>
      <c r="CA479" s="99"/>
      <c r="CB479" s="99"/>
      <c r="CC479" s="99"/>
      <c r="CD479" s="99"/>
      <c r="CE479" s="99"/>
      <c r="CF479" s="99"/>
    </row>
    <row r="480" spans="1:84" s="16" customFormat="1" ht="16.5" customHeight="1" x14ac:dyDescent="0.2">
      <c r="A480" s="65"/>
      <c r="B480" s="29"/>
      <c r="C480" s="29"/>
      <c r="D480" s="86"/>
      <c r="E480" s="69" t="s">
        <v>64</v>
      </c>
      <c r="F480" s="30">
        <f t="shared" ref="F480:K480" si="34">F477-F478+F479</f>
        <v>8507924.6899999995</v>
      </c>
      <c r="G480" s="31">
        <f t="shared" si="34"/>
        <v>8507924.6899999995</v>
      </c>
      <c r="H480" s="30">
        <f t="shared" si="34"/>
        <v>5815354.0999999996</v>
      </c>
      <c r="I480" s="80">
        <f t="shared" si="34"/>
        <v>3882998.41</v>
      </c>
      <c r="J480" s="80">
        <f t="shared" si="34"/>
        <v>1932355.69</v>
      </c>
      <c r="K480" s="80">
        <f t="shared" si="34"/>
        <v>20000</v>
      </c>
      <c r="L480" s="80">
        <f>L477-L478+L479</f>
        <v>2672570.59</v>
      </c>
      <c r="M480" s="80"/>
      <c r="N480" s="30"/>
      <c r="O480" s="32"/>
      <c r="P480" s="31"/>
      <c r="Q480" s="80"/>
      <c r="R480" s="80"/>
      <c r="S480" s="80"/>
      <c r="T480" s="80"/>
      <c r="U480" s="1"/>
      <c r="V480" s="99"/>
      <c r="W480" s="99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99"/>
      <c r="AK480" s="99"/>
      <c r="AL480" s="99"/>
      <c r="AM480" s="99"/>
      <c r="AN480" s="99"/>
      <c r="AO480" s="99"/>
      <c r="AP480" s="99"/>
      <c r="AQ480" s="99"/>
      <c r="AR480" s="99"/>
      <c r="AS480" s="99"/>
      <c r="AT480" s="99"/>
      <c r="AU480" s="99"/>
      <c r="AV480" s="99"/>
      <c r="AW480" s="99"/>
      <c r="AX480" s="99"/>
      <c r="AY480" s="99"/>
      <c r="AZ480" s="99"/>
      <c r="BA480" s="99"/>
      <c r="BB480" s="99"/>
      <c r="BC480" s="99"/>
      <c r="BD480" s="99"/>
      <c r="BE480" s="99"/>
      <c r="BF480" s="99"/>
      <c r="BG480" s="99"/>
      <c r="BH480" s="99"/>
      <c r="BI480" s="99"/>
      <c r="BJ480" s="99"/>
      <c r="BK480" s="99"/>
      <c r="BL480" s="99"/>
      <c r="BM480" s="99"/>
      <c r="BN480" s="99"/>
      <c r="BO480" s="99"/>
      <c r="BP480" s="99"/>
      <c r="BQ480" s="99"/>
      <c r="BR480" s="99"/>
      <c r="BS480" s="99"/>
      <c r="BT480" s="99"/>
      <c r="BU480" s="99"/>
      <c r="BV480" s="99"/>
      <c r="BW480" s="99"/>
      <c r="BX480" s="99"/>
      <c r="BY480" s="99"/>
      <c r="BZ480" s="99"/>
      <c r="CA480" s="99"/>
      <c r="CB480" s="99"/>
      <c r="CC480" s="99"/>
      <c r="CD480" s="99"/>
      <c r="CE480" s="99"/>
      <c r="CF480" s="99"/>
    </row>
    <row r="481" spans="1:84" s="1" customFormat="1" ht="16.5" customHeight="1" x14ac:dyDescent="0.2">
      <c r="A481" s="36"/>
      <c r="B481" s="45">
        <v>85295</v>
      </c>
      <c r="C481" s="46"/>
      <c r="D481" s="166" t="s">
        <v>1</v>
      </c>
      <c r="E481" s="70" t="s">
        <v>61</v>
      </c>
      <c r="F481" s="37">
        <f>G481+P481</f>
        <v>471550</v>
      </c>
      <c r="G481" s="38">
        <f>H481+K481+L481+M481</f>
        <v>471550</v>
      </c>
      <c r="H481" s="39">
        <f>SUM(I481:J481)</f>
        <v>344550</v>
      </c>
      <c r="I481" s="39">
        <v>100442</v>
      </c>
      <c r="J481" s="39">
        <v>244108</v>
      </c>
      <c r="K481" s="39">
        <v>20000</v>
      </c>
      <c r="L481" s="39">
        <v>107000</v>
      </c>
      <c r="M481" s="39"/>
      <c r="N481" s="50"/>
      <c r="O481" s="148"/>
      <c r="P481" s="35"/>
      <c r="Q481" s="39"/>
      <c r="R481" s="39"/>
      <c r="S481" s="50"/>
      <c r="T481" s="50"/>
      <c r="V481" s="99"/>
      <c r="W481" s="99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99"/>
      <c r="AI481" s="99"/>
      <c r="AJ481" s="99"/>
      <c r="AK481" s="99"/>
      <c r="AL481" s="99"/>
      <c r="AM481" s="99"/>
      <c r="AN481" s="99"/>
      <c r="AO481" s="99"/>
      <c r="AP481" s="99"/>
      <c r="AQ481" s="99"/>
      <c r="AR481" s="99"/>
      <c r="AS481" s="99"/>
      <c r="AT481" s="99"/>
      <c r="AU481" s="99"/>
      <c r="AV481" s="99"/>
      <c r="AW481" s="99"/>
      <c r="AX481" s="99"/>
      <c r="AY481" s="99"/>
      <c r="AZ481" s="99"/>
      <c r="BA481" s="99"/>
      <c r="BB481" s="99"/>
      <c r="BC481" s="99"/>
      <c r="BD481" s="99"/>
      <c r="BE481" s="99"/>
      <c r="BF481" s="99"/>
      <c r="BG481" s="99"/>
      <c r="BH481" s="99"/>
      <c r="BI481" s="99"/>
      <c r="BJ481" s="99"/>
      <c r="BK481" s="99"/>
      <c r="BL481" s="99"/>
      <c r="BM481" s="99"/>
      <c r="BN481" s="99"/>
      <c r="BO481" s="99"/>
      <c r="BP481" s="99"/>
      <c r="BQ481" s="99"/>
      <c r="BR481" s="99"/>
      <c r="BS481" s="99"/>
      <c r="BT481" s="99"/>
      <c r="BU481" s="99"/>
      <c r="BV481" s="99"/>
      <c r="BW481" s="99"/>
      <c r="BX481" s="99"/>
      <c r="BY481" s="99"/>
      <c r="BZ481" s="99"/>
      <c r="CA481" s="99"/>
      <c r="CB481" s="99"/>
      <c r="CC481" s="99"/>
      <c r="CD481" s="99"/>
      <c r="CE481" s="99"/>
      <c r="CF481" s="99"/>
    </row>
    <row r="482" spans="1:84" s="9" customFormat="1" ht="16.5" customHeight="1" x14ac:dyDescent="0.2">
      <c r="A482" s="36"/>
      <c r="B482" s="36"/>
      <c r="C482" s="44"/>
      <c r="D482" s="158"/>
      <c r="E482" s="70" t="s">
        <v>62</v>
      </c>
      <c r="F482" s="37"/>
      <c r="G482" s="38"/>
      <c r="H482" s="39"/>
      <c r="I482" s="39"/>
      <c r="J482" s="39"/>
      <c r="K482" s="39"/>
      <c r="L482" s="39"/>
      <c r="M482" s="39"/>
      <c r="N482" s="119"/>
      <c r="O482" s="150"/>
      <c r="P482" s="38"/>
      <c r="Q482" s="39"/>
      <c r="R482" s="39"/>
      <c r="S482" s="119"/>
      <c r="T482" s="119"/>
      <c r="U482" s="10"/>
      <c r="V482" s="99"/>
      <c r="W482" s="99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99"/>
      <c r="AK482" s="99"/>
      <c r="AL482" s="99"/>
      <c r="AM482" s="99"/>
      <c r="AN482" s="99"/>
      <c r="AO482" s="99"/>
      <c r="AP482" s="99"/>
      <c r="AQ482" s="99"/>
      <c r="AR482" s="99"/>
      <c r="AS482" s="99"/>
      <c r="AT482" s="99"/>
      <c r="AU482" s="99"/>
      <c r="AV482" s="99"/>
      <c r="AW482" s="99"/>
      <c r="AX482" s="99"/>
      <c r="AY482" s="99"/>
      <c r="AZ482" s="99"/>
      <c r="BA482" s="99"/>
      <c r="BB482" s="99"/>
      <c r="BC482" s="99"/>
      <c r="BD482" s="99"/>
      <c r="BE482" s="99"/>
      <c r="BF482" s="99"/>
      <c r="BG482" s="99"/>
      <c r="BH482" s="99"/>
      <c r="BI482" s="99"/>
      <c r="BJ482" s="99"/>
      <c r="BK482" s="99"/>
      <c r="BL482" s="99"/>
      <c r="BM482" s="99"/>
      <c r="BN482" s="99"/>
      <c r="BO482" s="99"/>
      <c r="BP482" s="99"/>
      <c r="BQ482" s="99"/>
      <c r="BR482" s="99"/>
      <c r="BS482" s="99"/>
      <c r="BT482" s="99"/>
      <c r="BU482" s="99"/>
      <c r="BV482" s="99"/>
      <c r="BW482" s="99"/>
      <c r="BX482" s="99"/>
      <c r="BY482" s="99"/>
      <c r="BZ482" s="99"/>
      <c r="CA482" s="99"/>
      <c r="CB482" s="99"/>
      <c r="CC482" s="99"/>
      <c r="CD482" s="99"/>
      <c r="CE482" s="99"/>
      <c r="CF482" s="99"/>
    </row>
    <row r="483" spans="1:84" s="9" customFormat="1" ht="16.5" customHeight="1" x14ac:dyDescent="0.2">
      <c r="A483" s="36"/>
      <c r="B483" s="36"/>
      <c r="C483" s="44"/>
      <c r="D483" s="158"/>
      <c r="E483" s="70" t="s">
        <v>63</v>
      </c>
      <c r="F483" s="37">
        <f>G483+P483</f>
        <v>5000</v>
      </c>
      <c r="G483" s="38">
        <f>H483+K483+L483+M483</f>
        <v>5000</v>
      </c>
      <c r="H483" s="39">
        <f>SUM(I483:J483)</f>
        <v>5000</v>
      </c>
      <c r="I483" s="39"/>
      <c r="J483" s="39">
        <f>J487</f>
        <v>5000</v>
      </c>
      <c r="K483" s="39"/>
      <c r="L483" s="39"/>
      <c r="M483" s="39"/>
      <c r="N483" s="119"/>
      <c r="O483" s="150"/>
      <c r="P483" s="39"/>
      <c r="Q483" s="39"/>
      <c r="R483" s="39"/>
      <c r="S483" s="119"/>
      <c r="T483" s="119"/>
      <c r="U483" s="10"/>
      <c r="V483" s="99"/>
      <c r="W483" s="99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99"/>
      <c r="AI483" s="99"/>
      <c r="AJ483" s="99"/>
      <c r="AK483" s="99"/>
      <c r="AL483" s="99"/>
      <c r="AM483" s="99"/>
      <c r="AN483" s="99"/>
      <c r="AO483" s="99"/>
      <c r="AP483" s="99"/>
      <c r="AQ483" s="99"/>
      <c r="AR483" s="99"/>
      <c r="AS483" s="99"/>
      <c r="AT483" s="99"/>
      <c r="AU483" s="99"/>
      <c r="AV483" s="99"/>
      <c r="AW483" s="99"/>
      <c r="AX483" s="99"/>
      <c r="AY483" s="99"/>
      <c r="AZ483" s="99"/>
      <c r="BA483" s="99"/>
      <c r="BB483" s="99"/>
      <c r="BC483" s="99"/>
      <c r="BD483" s="99"/>
      <c r="BE483" s="99"/>
      <c r="BF483" s="99"/>
      <c r="BG483" s="99"/>
      <c r="BH483" s="99"/>
      <c r="BI483" s="99"/>
      <c r="BJ483" s="99"/>
      <c r="BK483" s="99"/>
      <c r="BL483" s="99"/>
      <c r="BM483" s="99"/>
      <c r="BN483" s="99"/>
      <c r="BO483" s="99"/>
      <c r="BP483" s="99"/>
      <c r="BQ483" s="99"/>
      <c r="BR483" s="99"/>
      <c r="BS483" s="99"/>
      <c r="BT483" s="99"/>
      <c r="BU483" s="99"/>
      <c r="BV483" s="99"/>
      <c r="BW483" s="99"/>
      <c r="BX483" s="99"/>
      <c r="BY483" s="99"/>
      <c r="BZ483" s="99"/>
      <c r="CA483" s="99"/>
      <c r="CB483" s="99"/>
      <c r="CC483" s="99"/>
      <c r="CD483" s="99"/>
      <c r="CE483" s="99"/>
      <c r="CF483" s="99"/>
    </row>
    <row r="484" spans="1:84" s="16" customFormat="1" ht="16.5" customHeight="1" x14ac:dyDescent="0.2">
      <c r="A484" s="66"/>
      <c r="B484" s="66"/>
      <c r="C484" s="40"/>
      <c r="D484" s="159"/>
      <c r="E484" s="71" t="s">
        <v>64</v>
      </c>
      <c r="F484" s="41">
        <f t="shared" ref="F484:L484" si="35">F481-F482+F483</f>
        <v>476550</v>
      </c>
      <c r="G484" s="42">
        <f t="shared" si="35"/>
        <v>476550</v>
      </c>
      <c r="H484" s="41">
        <f t="shared" si="35"/>
        <v>349550</v>
      </c>
      <c r="I484" s="41">
        <f t="shared" si="35"/>
        <v>100442</v>
      </c>
      <c r="J484" s="41">
        <f t="shared" si="35"/>
        <v>249108</v>
      </c>
      <c r="K484" s="41">
        <f t="shared" si="35"/>
        <v>20000</v>
      </c>
      <c r="L484" s="41">
        <f t="shared" si="35"/>
        <v>107000</v>
      </c>
      <c r="M484" s="41"/>
      <c r="N484" s="41"/>
      <c r="O484" s="43"/>
      <c r="P484" s="41"/>
      <c r="Q484" s="41"/>
      <c r="R484" s="41"/>
      <c r="S484" s="55"/>
      <c r="T484" s="55"/>
      <c r="V484" s="99"/>
      <c r="W484" s="99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99"/>
      <c r="AI484" s="99"/>
      <c r="AJ484" s="99"/>
      <c r="AK484" s="99"/>
      <c r="AL484" s="99"/>
      <c r="AM484" s="99"/>
      <c r="AN484" s="99"/>
      <c r="AO484" s="99"/>
      <c r="AP484" s="99"/>
      <c r="AQ484" s="99"/>
      <c r="AR484" s="99"/>
      <c r="AS484" s="99"/>
      <c r="AT484" s="99"/>
      <c r="AU484" s="99"/>
      <c r="AV484" s="99"/>
      <c r="AW484" s="99"/>
      <c r="AX484" s="99"/>
      <c r="AY484" s="99"/>
      <c r="AZ484" s="99"/>
      <c r="BA484" s="99"/>
      <c r="BB484" s="99"/>
      <c r="BC484" s="99"/>
      <c r="BD484" s="99"/>
      <c r="BE484" s="99"/>
      <c r="BF484" s="99"/>
      <c r="BG484" s="99"/>
      <c r="BH484" s="99"/>
      <c r="BI484" s="99"/>
      <c r="BJ484" s="99"/>
      <c r="BK484" s="99"/>
      <c r="BL484" s="99"/>
      <c r="BM484" s="99"/>
      <c r="BN484" s="99"/>
      <c r="BO484" s="99"/>
      <c r="BP484" s="99"/>
      <c r="BQ484" s="99"/>
      <c r="BR484" s="99"/>
      <c r="BS484" s="99"/>
      <c r="BT484" s="99"/>
      <c r="BU484" s="99"/>
      <c r="BV484" s="99"/>
      <c r="BW484" s="99"/>
      <c r="BX484" s="99"/>
      <c r="BY484" s="99"/>
      <c r="BZ484" s="99"/>
      <c r="CA484" s="99"/>
      <c r="CB484" s="99"/>
      <c r="CC484" s="99"/>
      <c r="CD484" s="99"/>
      <c r="CE484" s="99"/>
      <c r="CF484" s="99"/>
    </row>
    <row r="485" spans="1:84" s="2" customFormat="1" ht="16.5" customHeight="1" x14ac:dyDescent="0.2">
      <c r="A485" s="44"/>
      <c r="B485" s="44"/>
      <c r="C485" s="44">
        <v>4430</v>
      </c>
      <c r="D485" s="160" t="s">
        <v>35</v>
      </c>
      <c r="E485" s="70" t="s">
        <v>61</v>
      </c>
      <c r="F485" s="37">
        <f>G485+P485</f>
        <v>11000</v>
      </c>
      <c r="G485" s="38">
        <f>H485+K485+L485+M485</f>
        <v>11000</v>
      </c>
      <c r="H485" s="39">
        <f>SUM(I485:J485)</f>
        <v>11000</v>
      </c>
      <c r="I485" s="39"/>
      <c r="J485" s="39">
        <v>11000</v>
      </c>
      <c r="K485" s="39"/>
      <c r="L485" s="39"/>
      <c r="M485" s="39"/>
      <c r="N485" s="39"/>
      <c r="O485" s="51"/>
      <c r="P485" s="52"/>
      <c r="Q485" s="39"/>
      <c r="R485" s="39"/>
      <c r="S485" s="39"/>
      <c r="T485" s="39"/>
      <c r="U485" s="1"/>
      <c r="V485" s="99"/>
      <c r="W485" s="99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99"/>
      <c r="AW485" s="99"/>
      <c r="AX485" s="99"/>
      <c r="AY485" s="99"/>
      <c r="AZ485" s="99"/>
      <c r="BA485" s="99"/>
      <c r="BB485" s="99"/>
      <c r="BC485" s="99"/>
      <c r="BD485" s="99"/>
      <c r="BE485" s="99"/>
      <c r="BF485" s="99"/>
      <c r="BG485" s="99"/>
      <c r="BH485" s="99"/>
      <c r="BI485" s="99"/>
      <c r="BJ485" s="99"/>
      <c r="BK485" s="99"/>
      <c r="BL485" s="99"/>
      <c r="BM485" s="99"/>
      <c r="BN485" s="99"/>
      <c r="BO485" s="99"/>
      <c r="BP485" s="99"/>
      <c r="BQ485" s="99"/>
      <c r="BR485" s="99"/>
      <c r="BS485" s="99"/>
      <c r="BT485" s="99"/>
      <c r="BU485" s="99"/>
      <c r="BV485" s="99"/>
      <c r="BW485" s="99"/>
      <c r="BX485" s="99"/>
      <c r="BY485" s="99"/>
      <c r="BZ485" s="99"/>
      <c r="CA485" s="99"/>
      <c r="CB485" s="99"/>
      <c r="CC485" s="99"/>
      <c r="CD485" s="99"/>
      <c r="CE485" s="99"/>
      <c r="CF485" s="99"/>
    </row>
    <row r="486" spans="1:84" s="9" customFormat="1" ht="16.5" customHeight="1" x14ac:dyDescent="0.2">
      <c r="A486" s="36"/>
      <c r="B486" s="36"/>
      <c r="C486" s="44"/>
      <c r="D486" s="161"/>
      <c r="E486" s="70" t="s">
        <v>62</v>
      </c>
      <c r="F486" s="37"/>
      <c r="G486" s="38"/>
      <c r="H486" s="39"/>
      <c r="I486" s="39"/>
      <c r="J486" s="39"/>
      <c r="K486" s="39"/>
      <c r="L486" s="39"/>
      <c r="M486" s="39"/>
      <c r="N486" s="39"/>
      <c r="O486" s="51"/>
      <c r="P486" s="38"/>
      <c r="Q486" s="39"/>
      <c r="R486" s="39"/>
      <c r="S486" s="39"/>
      <c r="T486" s="39"/>
      <c r="V486" s="99"/>
      <c r="W486" s="99"/>
      <c r="X486" s="99"/>
      <c r="Y486" s="99"/>
      <c r="Z486" s="99"/>
      <c r="AA486" s="99"/>
      <c r="AB486" s="99"/>
      <c r="AC486" s="99"/>
      <c r="AD486" s="99"/>
      <c r="AE486" s="99"/>
      <c r="AF486" s="99"/>
      <c r="AG486" s="99"/>
      <c r="AH486" s="99"/>
      <c r="AI486" s="99"/>
      <c r="AJ486" s="99"/>
      <c r="AK486" s="99"/>
      <c r="AL486" s="99"/>
      <c r="AM486" s="99"/>
      <c r="AN486" s="99"/>
      <c r="AO486" s="99"/>
      <c r="AP486" s="99"/>
      <c r="AQ486" s="99"/>
      <c r="AR486" s="99"/>
      <c r="AS486" s="99"/>
      <c r="AT486" s="99"/>
      <c r="AU486" s="99"/>
      <c r="AV486" s="99"/>
      <c r="AW486" s="99"/>
      <c r="AX486" s="99"/>
      <c r="AY486" s="99"/>
      <c r="AZ486" s="99"/>
      <c r="BA486" s="99"/>
      <c r="BB486" s="99"/>
      <c r="BC486" s="99"/>
      <c r="BD486" s="99"/>
      <c r="BE486" s="99"/>
      <c r="BF486" s="99"/>
      <c r="BG486" s="99"/>
      <c r="BH486" s="99"/>
      <c r="BI486" s="99"/>
      <c r="BJ486" s="99"/>
      <c r="BK486" s="99"/>
      <c r="BL486" s="99"/>
      <c r="BM486" s="99"/>
      <c r="BN486" s="99"/>
      <c r="BO486" s="99"/>
      <c r="BP486" s="99"/>
      <c r="BQ486" s="99"/>
      <c r="BR486" s="99"/>
      <c r="BS486" s="99"/>
      <c r="BT486" s="99"/>
      <c r="BU486" s="99"/>
      <c r="BV486" s="99"/>
      <c r="BW486" s="99"/>
      <c r="BX486" s="99"/>
      <c r="BY486" s="99"/>
      <c r="BZ486" s="99"/>
      <c r="CA486" s="99"/>
      <c r="CB486" s="99"/>
      <c r="CC486" s="99"/>
      <c r="CD486" s="99"/>
      <c r="CE486" s="99"/>
      <c r="CF486" s="99"/>
    </row>
    <row r="487" spans="1:84" s="9" customFormat="1" ht="16.5" customHeight="1" x14ac:dyDescent="0.2">
      <c r="A487" s="36"/>
      <c r="B487" s="36"/>
      <c r="C487" s="44"/>
      <c r="D487" s="161"/>
      <c r="E487" s="70" t="s">
        <v>63</v>
      </c>
      <c r="F487" s="37">
        <f>G487+P487</f>
        <v>5000</v>
      </c>
      <c r="G487" s="38">
        <f>H487+K487+L487+M487</f>
        <v>5000</v>
      </c>
      <c r="H487" s="39">
        <f>SUM(I487:J487)</f>
        <v>5000</v>
      </c>
      <c r="I487" s="39"/>
      <c r="J487" s="39">
        <v>5000</v>
      </c>
      <c r="K487" s="39"/>
      <c r="L487" s="39"/>
      <c r="M487" s="39"/>
      <c r="N487" s="39"/>
      <c r="O487" s="51"/>
      <c r="P487" s="38"/>
      <c r="Q487" s="39"/>
      <c r="R487" s="39"/>
      <c r="S487" s="39"/>
      <c r="T487" s="39"/>
      <c r="V487" s="99"/>
      <c r="W487" s="99"/>
      <c r="X487" s="99"/>
      <c r="Y487" s="99"/>
      <c r="Z487" s="99"/>
      <c r="AA487" s="99"/>
      <c r="AB487" s="99"/>
      <c r="AC487" s="99"/>
      <c r="AD487" s="99"/>
      <c r="AE487" s="99"/>
      <c r="AF487" s="99"/>
      <c r="AG487" s="99"/>
      <c r="AH487" s="99"/>
      <c r="AI487" s="99"/>
      <c r="AJ487" s="99"/>
      <c r="AK487" s="99"/>
      <c r="AL487" s="99"/>
      <c r="AM487" s="99"/>
      <c r="AN487" s="99"/>
      <c r="AO487" s="99"/>
      <c r="AP487" s="99"/>
      <c r="AQ487" s="99"/>
      <c r="AR487" s="99"/>
      <c r="AS487" s="99"/>
      <c r="AT487" s="99"/>
      <c r="AU487" s="99"/>
      <c r="AV487" s="99"/>
      <c r="AW487" s="99"/>
      <c r="AX487" s="99"/>
      <c r="AY487" s="99"/>
      <c r="AZ487" s="99"/>
      <c r="BA487" s="99"/>
      <c r="BB487" s="99"/>
      <c r="BC487" s="99"/>
      <c r="BD487" s="99"/>
      <c r="BE487" s="99"/>
      <c r="BF487" s="99"/>
      <c r="BG487" s="99"/>
      <c r="BH487" s="99"/>
      <c r="BI487" s="99"/>
      <c r="BJ487" s="99"/>
      <c r="BK487" s="99"/>
      <c r="BL487" s="99"/>
      <c r="BM487" s="99"/>
      <c r="BN487" s="99"/>
      <c r="BO487" s="99"/>
      <c r="BP487" s="99"/>
      <c r="BQ487" s="99"/>
      <c r="BR487" s="99"/>
      <c r="BS487" s="99"/>
      <c r="BT487" s="99"/>
      <c r="BU487" s="99"/>
      <c r="BV487" s="99"/>
      <c r="BW487" s="99"/>
      <c r="BX487" s="99"/>
      <c r="BY487" s="99"/>
      <c r="BZ487" s="99"/>
      <c r="CA487" s="99"/>
      <c r="CB487" s="99"/>
      <c r="CC487" s="99"/>
      <c r="CD487" s="99"/>
      <c r="CE487" s="99"/>
      <c r="CF487" s="99"/>
    </row>
    <row r="488" spans="1:84" s="16" customFormat="1" ht="16.5" customHeight="1" x14ac:dyDescent="0.2">
      <c r="A488" s="66"/>
      <c r="B488" s="66"/>
      <c r="C488" s="40"/>
      <c r="D488" s="162"/>
      <c r="E488" s="71" t="s">
        <v>64</v>
      </c>
      <c r="F488" s="41">
        <f>F485-F486+F487</f>
        <v>16000</v>
      </c>
      <c r="G488" s="42">
        <f>G485-G486+G487</f>
        <v>16000</v>
      </c>
      <c r="H488" s="41">
        <f>H485-H486+H487</f>
        <v>16000</v>
      </c>
      <c r="I488" s="41"/>
      <c r="J488" s="41">
        <f>J485-J486+J487</f>
        <v>16000</v>
      </c>
      <c r="K488" s="41"/>
      <c r="L488" s="41"/>
      <c r="M488" s="41"/>
      <c r="N488" s="41"/>
      <c r="O488" s="43"/>
      <c r="P488" s="42"/>
      <c r="Q488" s="41"/>
      <c r="R488" s="41"/>
      <c r="S488" s="55"/>
      <c r="T488" s="55"/>
      <c r="V488" s="99"/>
      <c r="W488" s="99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99"/>
      <c r="AI488" s="99"/>
      <c r="AJ488" s="99"/>
      <c r="AK488" s="99"/>
      <c r="AL488" s="99"/>
      <c r="AM488" s="99"/>
      <c r="AN488" s="99"/>
      <c r="AO488" s="99"/>
      <c r="AP488" s="99"/>
      <c r="AQ488" s="99"/>
      <c r="AR488" s="99"/>
      <c r="AS488" s="99"/>
      <c r="AT488" s="99"/>
      <c r="AU488" s="99"/>
      <c r="AV488" s="99"/>
      <c r="AW488" s="99"/>
      <c r="AX488" s="99"/>
      <c r="AY488" s="99"/>
      <c r="AZ488" s="99"/>
      <c r="BA488" s="99"/>
      <c r="BB488" s="99"/>
      <c r="BC488" s="99"/>
      <c r="BD488" s="99"/>
      <c r="BE488" s="99"/>
      <c r="BF488" s="99"/>
      <c r="BG488" s="99"/>
      <c r="BH488" s="99"/>
      <c r="BI488" s="99"/>
      <c r="BJ488" s="99"/>
      <c r="BK488" s="99"/>
      <c r="BL488" s="99"/>
      <c r="BM488" s="99"/>
      <c r="BN488" s="99"/>
      <c r="BO488" s="99"/>
      <c r="BP488" s="99"/>
      <c r="BQ488" s="99"/>
      <c r="BR488" s="99"/>
      <c r="BS488" s="99"/>
      <c r="BT488" s="99"/>
      <c r="BU488" s="99"/>
      <c r="BV488" s="99"/>
      <c r="BW488" s="99"/>
      <c r="BX488" s="99"/>
      <c r="BY488" s="99"/>
      <c r="BZ488" s="99"/>
      <c r="CA488" s="99"/>
      <c r="CB488" s="99"/>
      <c r="CC488" s="99"/>
      <c r="CD488" s="99"/>
      <c r="CE488" s="99"/>
      <c r="CF488" s="99"/>
    </row>
    <row r="489" spans="1:84" s="118" customFormat="1" ht="16.5" customHeight="1" x14ac:dyDescent="0.2">
      <c r="A489" s="89"/>
      <c r="B489" s="89"/>
      <c r="C489" s="167" t="s">
        <v>66</v>
      </c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  <c r="P489" s="168"/>
      <c r="Q489" s="168"/>
      <c r="R489" s="168"/>
      <c r="S489" s="168"/>
      <c r="T489" s="169"/>
    </row>
    <row r="490" spans="1:84" s="118" customFormat="1" ht="16.5" customHeight="1" x14ac:dyDescent="0.2">
      <c r="A490" s="89"/>
      <c r="B490" s="36"/>
      <c r="C490" s="155" t="s">
        <v>135</v>
      </c>
      <c r="D490" s="156"/>
      <c r="E490" s="156"/>
      <c r="F490" s="156"/>
      <c r="G490" s="156"/>
      <c r="H490" s="156"/>
      <c r="I490" s="156"/>
      <c r="J490" s="156"/>
      <c r="K490" s="156"/>
      <c r="L490" s="156"/>
      <c r="M490" s="156"/>
      <c r="N490" s="156"/>
      <c r="O490" s="156"/>
      <c r="P490" s="156"/>
      <c r="Q490" s="156"/>
      <c r="R490" s="156"/>
      <c r="S490" s="156"/>
      <c r="T490" s="157"/>
    </row>
    <row r="491" spans="1:84" s="118" customFormat="1" ht="16.5" customHeight="1" x14ac:dyDescent="0.2">
      <c r="A491" s="89"/>
      <c r="B491" s="36"/>
      <c r="C491" s="152" t="s">
        <v>137</v>
      </c>
      <c r="D491" s="153"/>
      <c r="E491" s="153"/>
      <c r="F491" s="153"/>
      <c r="G491" s="153"/>
      <c r="H491" s="153"/>
      <c r="I491" s="153"/>
      <c r="J491" s="153"/>
      <c r="K491" s="153"/>
      <c r="L491" s="153"/>
      <c r="M491" s="153"/>
      <c r="N491" s="153"/>
      <c r="O491" s="153"/>
      <c r="P491" s="153"/>
      <c r="Q491" s="153"/>
      <c r="R491" s="153"/>
      <c r="S491" s="153"/>
      <c r="T491" s="154"/>
    </row>
    <row r="492" spans="1:84" s="1" customFormat="1" ht="16.5" customHeight="1" x14ac:dyDescent="0.2">
      <c r="A492" s="47">
        <v>854</v>
      </c>
      <c r="B492" s="47"/>
      <c r="C492" s="97"/>
      <c r="D492" s="163" t="s">
        <v>9</v>
      </c>
      <c r="E492" s="68" t="s">
        <v>61</v>
      </c>
      <c r="F492" s="24">
        <f>G492+P492</f>
        <v>2474675</v>
      </c>
      <c r="G492" s="25">
        <f>H492+K492+L492+M492</f>
        <v>2474675</v>
      </c>
      <c r="H492" s="26">
        <f>SUM(I492:J492)</f>
        <v>2280863</v>
      </c>
      <c r="I492" s="26">
        <v>2145631</v>
      </c>
      <c r="J492" s="26">
        <v>135232</v>
      </c>
      <c r="K492" s="26">
        <v>98600</v>
      </c>
      <c r="L492" s="26">
        <v>95212</v>
      </c>
      <c r="M492" s="48"/>
      <c r="N492" s="48"/>
      <c r="O492" s="142"/>
      <c r="P492" s="53"/>
      <c r="Q492" s="48"/>
      <c r="R492" s="48"/>
      <c r="S492" s="48"/>
      <c r="T492" s="48"/>
      <c r="U492" s="2"/>
      <c r="V492" s="99"/>
      <c r="W492" s="99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99"/>
      <c r="AI492" s="99"/>
      <c r="AJ492" s="99"/>
      <c r="AK492" s="99"/>
      <c r="AL492" s="99"/>
      <c r="AM492" s="99"/>
      <c r="AN492" s="99"/>
      <c r="AO492" s="99"/>
      <c r="AP492" s="99"/>
      <c r="AQ492" s="99"/>
      <c r="AR492" s="99"/>
      <c r="AS492" s="99"/>
      <c r="AT492" s="99"/>
      <c r="AU492" s="99"/>
      <c r="AV492" s="99"/>
      <c r="AW492" s="99"/>
      <c r="AX492" s="99"/>
      <c r="AY492" s="99"/>
      <c r="AZ492" s="99"/>
      <c r="BA492" s="99"/>
      <c r="BB492" s="99"/>
      <c r="BC492" s="99"/>
      <c r="BD492" s="99"/>
      <c r="BE492" s="99"/>
      <c r="BF492" s="99"/>
      <c r="BG492" s="99"/>
      <c r="BH492" s="99"/>
      <c r="BI492" s="99"/>
      <c r="BJ492" s="99"/>
      <c r="BK492" s="99"/>
      <c r="BL492" s="99"/>
      <c r="BM492" s="99"/>
      <c r="BN492" s="99"/>
      <c r="BO492" s="99"/>
      <c r="BP492" s="99"/>
      <c r="BQ492" s="99"/>
      <c r="BR492" s="99"/>
      <c r="BS492" s="99"/>
      <c r="BT492" s="99"/>
      <c r="BU492" s="99"/>
      <c r="BV492" s="99"/>
      <c r="BW492" s="99"/>
      <c r="BX492" s="99"/>
      <c r="BY492" s="99"/>
      <c r="BZ492" s="99"/>
      <c r="CA492" s="99"/>
      <c r="CB492" s="99"/>
      <c r="CC492" s="99"/>
      <c r="CD492" s="99"/>
      <c r="CE492" s="99"/>
      <c r="CF492" s="99"/>
    </row>
    <row r="493" spans="1:84" s="9" customFormat="1" ht="16.5" customHeight="1" x14ac:dyDescent="0.2">
      <c r="A493" s="23"/>
      <c r="B493" s="23"/>
      <c r="C493" s="65"/>
      <c r="D493" s="164"/>
      <c r="E493" s="68" t="s">
        <v>62</v>
      </c>
      <c r="F493" s="24">
        <f>G493+P493</f>
        <v>121614</v>
      </c>
      <c r="G493" s="27">
        <f>H493+K493+L493+M493</f>
        <v>121614</v>
      </c>
      <c r="H493" s="28">
        <f>SUM(I493:J493)</f>
        <v>121614</v>
      </c>
      <c r="I493" s="28">
        <f>I497+I526</f>
        <v>121614</v>
      </c>
      <c r="J493" s="28"/>
      <c r="K493" s="28"/>
      <c r="L493" s="28"/>
      <c r="M493" s="49"/>
      <c r="N493" s="49"/>
      <c r="O493" s="143"/>
      <c r="P493" s="58"/>
      <c r="Q493" s="49"/>
      <c r="R493" s="49"/>
      <c r="S493" s="49"/>
      <c r="T493" s="49"/>
      <c r="U493" s="10"/>
      <c r="V493" s="99"/>
      <c r="W493" s="99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99"/>
      <c r="AI493" s="99"/>
      <c r="AJ493" s="99"/>
      <c r="AK493" s="99"/>
      <c r="AL493" s="99"/>
      <c r="AM493" s="99"/>
      <c r="AN493" s="99"/>
      <c r="AO493" s="99"/>
      <c r="AP493" s="99"/>
      <c r="AQ493" s="99"/>
      <c r="AR493" s="99"/>
      <c r="AS493" s="99"/>
      <c r="AT493" s="99"/>
      <c r="AU493" s="99"/>
      <c r="AV493" s="99"/>
      <c r="AW493" s="99"/>
      <c r="AX493" s="99"/>
      <c r="AY493" s="99"/>
      <c r="AZ493" s="99"/>
      <c r="BA493" s="99"/>
      <c r="BB493" s="99"/>
      <c r="BC493" s="99"/>
      <c r="BD493" s="99"/>
      <c r="BE493" s="99"/>
      <c r="BF493" s="99"/>
      <c r="BG493" s="99"/>
      <c r="BH493" s="99"/>
      <c r="BI493" s="99"/>
      <c r="BJ493" s="99"/>
      <c r="BK493" s="99"/>
      <c r="BL493" s="99"/>
      <c r="BM493" s="99"/>
      <c r="BN493" s="99"/>
      <c r="BO493" s="99"/>
      <c r="BP493" s="99"/>
      <c r="BQ493" s="99"/>
      <c r="BR493" s="99"/>
      <c r="BS493" s="99"/>
      <c r="BT493" s="99"/>
      <c r="BU493" s="99"/>
      <c r="BV493" s="99"/>
      <c r="BW493" s="99"/>
      <c r="BX493" s="99"/>
      <c r="BY493" s="99"/>
      <c r="BZ493" s="99"/>
      <c r="CA493" s="99"/>
      <c r="CB493" s="99"/>
      <c r="CC493" s="99"/>
      <c r="CD493" s="99"/>
      <c r="CE493" s="99"/>
      <c r="CF493" s="99"/>
    </row>
    <row r="494" spans="1:84" s="9" customFormat="1" ht="16.5" customHeight="1" x14ac:dyDescent="0.2">
      <c r="A494" s="23"/>
      <c r="B494" s="23"/>
      <c r="C494" s="65"/>
      <c r="D494" s="164"/>
      <c r="E494" s="68" t="s">
        <v>63</v>
      </c>
      <c r="F494" s="24">
        <f>G494+P494</f>
        <v>2000</v>
      </c>
      <c r="G494" s="27">
        <f>H494+K494+L494+M494</f>
        <v>2000</v>
      </c>
      <c r="H494" s="28"/>
      <c r="I494" s="28"/>
      <c r="J494" s="28"/>
      <c r="K494" s="28">
        <f>K498+K527</f>
        <v>2000</v>
      </c>
      <c r="L494" s="28"/>
      <c r="M494" s="49"/>
      <c r="N494" s="49"/>
      <c r="O494" s="143"/>
      <c r="P494" s="58"/>
      <c r="Q494" s="49"/>
      <c r="R494" s="49"/>
      <c r="S494" s="49"/>
      <c r="T494" s="49"/>
      <c r="U494" s="10"/>
      <c r="V494" s="99"/>
      <c r="W494" s="99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99"/>
      <c r="AI494" s="99"/>
      <c r="AJ494" s="99"/>
      <c r="AK494" s="99"/>
      <c r="AL494" s="99"/>
      <c r="AM494" s="99"/>
      <c r="AN494" s="99"/>
      <c r="AO494" s="99"/>
      <c r="AP494" s="99"/>
      <c r="AQ494" s="99"/>
      <c r="AR494" s="99"/>
      <c r="AS494" s="99"/>
      <c r="AT494" s="99"/>
      <c r="AU494" s="99"/>
      <c r="AV494" s="99"/>
      <c r="AW494" s="99"/>
      <c r="AX494" s="99"/>
      <c r="AY494" s="99"/>
      <c r="AZ494" s="99"/>
      <c r="BA494" s="99"/>
      <c r="BB494" s="99"/>
      <c r="BC494" s="99"/>
      <c r="BD494" s="99"/>
      <c r="BE494" s="99"/>
      <c r="BF494" s="99"/>
      <c r="BG494" s="99"/>
      <c r="BH494" s="99"/>
      <c r="BI494" s="99"/>
      <c r="BJ494" s="99"/>
      <c r="BK494" s="99"/>
      <c r="BL494" s="99"/>
      <c r="BM494" s="99"/>
      <c r="BN494" s="99"/>
      <c r="BO494" s="99"/>
      <c r="BP494" s="99"/>
      <c r="BQ494" s="99"/>
      <c r="BR494" s="99"/>
      <c r="BS494" s="99"/>
      <c r="BT494" s="99"/>
      <c r="BU494" s="99"/>
      <c r="BV494" s="99"/>
      <c r="BW494" s="99"/>
      <c r="BX494" s="99"/>
      <c r="BY494" s="99"/>
      <c r="BZ494" s="99"/>
      <c r="CA494" s="99"/>
      <c r="CB494" s="99"/>
      <c r="CC494" s="99"/>
      <c r="CD494" s="99"/>
      <c r="CE494" s="99"/>
      <c r="CF494" s="99"/>
    </row>
    <row r="495" spans="1:84" s="16" customFormat="1" ht="16.5" customHeight="1" x14ac:dyDescent="0.2">
      <c r="A495" s="65"/>
      <c r="B495" s="65"/>
      <c r="C495" s="29"/>
      <c r="D495" s="165"/>
      <c r="E495" s="69" t="s">
        <v>64</v>
      </c>
      <c r="F495" s="30">
        <f t="shared" ref="F495:L495" si="36">F492-F493+F494</f>
        <v>2355061</v>
      </c>
      <c r="G495" s="31">
        <f t="shared" si="36"/>
        <v>2355061</v>
      </c>
      <c r="H495" s="30">
        <f t="shared" si="36"/>
        <v>2159249</v>
      </c>
      <c r="I495" s="80">
        <f t="shared" si="36"/>
        <v>2024017</v>
      </c>
      <c r="J495" s="80">
        <f t="shared" si="36"/>
        <v>135232</v>
      </c>
      <c r="K495" s="80">
        <f t="shared" si="36"/>
        <v>100600</v>
      </c>
      <c r="L495" s="80">
        <f t="shared" si="36"/>
        <v>95212</v>
      </c>
      <c r="M495" s="30"/>
      <c r="N495" s="30"/>
      <c r="O495" s="32"/>
      <c r="P495" s="31"/>
      <c r="Q495" s="30"/>
      <c r="R495" s="30"/>
      <c r="S495" s="80"/>
      <c r="T495" s="80"/>
      <c r="U495" s="1"/>
      <c r="V495" s="99"/>
      <c r="W495" s="99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99"/>
      <c r="AI495" s="99"/>
      <c r="AJ495" s="99"/>
      <c r="AK495" s="99"/>
      <c r="AL495" s="99"/>
      <c r="AM495" s="99"/>
      <c r="AN495" s="99"/>
      <c r="AO495" s="99"/>
      <c r="AP495" s="99"/>
      <c r="AQ495" s="99"/>
      <c r="AR495" s="99"/>
      <c r="AS495" s="99"/>
      <c r="AT495" s="99"/>
      <c r="AU495" s="99"/>
      <c r="AV495" s="99"/>
      <c r="AW495" s="99"/>
      <c r="AX495" s="99"/>
      <c r="AY495" s="99"/>
      <c r="AZ495" s="99"/>
      <c r="BA495" s="99"/>
      <c r="BB495" s="99"/>
      <c r="BC495" s="99"/>
      <c r="BD495" s="99"/>
      <c r="BE495" s="99"/>
      <c r="BF495" s="99"/>
      <c r="BG495" s="99"/>
      <c r="BH495" s="99"/>
      <c r="BI495" s="99"/>
      <c r="BJ495" s="99"/>
      <c r="BK495" s="99"/>
      <c r="BL495" s="99"/>
      <c r="BM495" s="99"/>
      <c r="BN495" s="99"/>
      <c r="BO495" s="99"/>
      <c r="BP495" s="99"/>
      <c r="BQ495" s="99"/>
      <c r="BR495" s="99"/>
      <c r="BS495" s="99"/>
      <c r="BT495" s="99"/>
      <c r="BU495" s="99"/>
      <c r="BV495" s="99"/>
      <c r="BW495" s="99"/>
      <c r="BX495" s="99"/>
      <c r="BY495" s="99"/>
      <c r="BZ495" s="99"/>
      <c r="CA495" s="99"/>
      <c r="CB495" s="99"/>
      <c r="CC495" s="99"/>
      <c r="CD495" s="99"/>
      <c r="CE495" s="99"/>
      <c r="CF495" s="99"/>
    </row>
    <row r="496" spans="1:84" s="1" customFormat="1" ht="16.5" customHeight="1" x14ac:dyDescent="0.2">
      <c r="A496" s="36"/>
      <c r="B496" s="45">
        <v>85401</v>
      </c>
      <c r="C496" s="44"/>
      <c r="D496" s="81" t="s">
        <v>13</v>
      </c>
      <c r="E496" s="70" t="s">
        <v>61</v>
      </c>
      <c r="F496" s="33">
        <f>G496+P496</f>
        <v>2170395</v>
      </c>
      <c r="G496" s="34">
        <f>H496+K496+L496+M496</f>
        <v>2170395</v>
      </c>
      <c r="H496" s="35">
        <f>SUM(I496:J496)</f>
        <v>2169395</v>
      </c>
      <c r="I496" s="35">
        <v>2034163</v>
      </c>
      <c r="J496" s="35">
        <v>135232</v>
      </c>
      <c r="K496" s="50"/>
      <c r="L496" s="35">
        <v>1000</v>
      </c>
      <c r="M496" s="50"/>
      <c r="N496" s="50"/>
      <c r="O496" s="148"/>
      <c r="P496" s="54"/>
      <c r="Q496" s="50"/>
      <c r="R496" s="50"/>
      <c r="S496" s="50"/>
      <c r="T496" s="50"/>
      <c r="V496" s="99"/>
      <c r="W496" s="99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99"/>
      <c r="AJ496" s="99"/>
      <c r="AK496" s="99"/>
      <c r="AL496" s="99"/>
      <c r="AM496" s="99"/>
      <c r="AN496" s="99"/>
      <c r="AO496" s="99"/>
      <c r="AP496" s="99"/>
      <c r="AQ496" s="99"/>
      <c r="AR496" s="99"/>
      <c r="AS496" s="99"/>
      <c r="AT496" s="99"/>
      <c r="AU496" s="99"/>
      <c r="AV496" s="99"/>
      <c r="AW496" s="99"/>
      <c r="AX496" s="99"/>
      <c r="AY496" s="99"/>
      <c r="AZ496" s="99"/>
      <c r="BA496" s="99"/>
      <c r="BB496" s="99"/>
      <c r="BC496" s="99"/>
      <c r="BD496" s="99"/>
      <c r="BE496" s="99"/>
      <c r="BF496" s="99"/>
      <c r="BG496" s="99"/>
      <c r="BH496" s="99"/>
      <c r="BI496" s="99"/>
      <c r="BJ496" s="99"/>
      <c r="BK496" s="99"/>
      <c r="BL496" s="99"/>
      <c r="BM496" s="99"/>
      <c r="BN496" s="99"/>
      <c r="BO496" s="99"/>
      <c r="BP496" s="99"/>
      <c r="BQ496" s="99"/>
      <c r="BR496" s="99"/>
      <c r="BS496" s="99"/>
      <c r="BT496" s="99"/>
      <c r="BU496" s="99"/>
      <c r="BV496" s="99"/>
      <c r="BW496" s="99"/>
      <c r="BX496" s="99"/>
      <c r="BY496" s="99"/>
      <c r="BZ496" s="99"/>
      <c r="CA496" s="99"/>
      <c r="CB496" s="99"/>
      <c r="CC496" s="99"/>
      <c r="CD496" s="99"/>
      <c r="CE496" s="99"/>
      <c r="CF496" s="99"/>
    </row>
    <row r="497" spans="1:84" s="9" customFormat="1" ht="16.5" customHeight="1" x14ac:dyDescent="0.2">
      <c r="A497" s="36"/>
      <c r="B497" s="36"/>
      <c r="C497" s="44"/>
      <c r="D497" s="82"/>
      <c r="E497" s="70" t="s">
        <v>62</v>
      </c>
      <c r="F497" s="37">
        <f>G497+P497</f>
        <v>108114</v>
      </c>
      <c r="G497" s="38">
        <f>H497+K497+L497+M497</f>
        <v>108114</v>
      </c>
      <c r="H497" s="39">
        <f>SUM(I497:J497)</f>
        <v>108114</v>
      </c>
      <c r="I497" s="39">
        <f>I501+I505+I509</f>
        <v>108114</v>
      </c>
      <c r="J497" s="39"/>
      <c r="K497" s="119"/>
      <c r="L497" s="39"/>
      <c r="M497" s="119"/>
      <c r="N497" s="119"/>
      <c r="O497" s="150"/>
      <c r="P497" s="52"/>
      <c r="Q497" s="119"/>
      <c r="R497" s="119"/>
      <c r="S497" s="119"/>
      <c r="T497" s="119"/>
      <c r="U497" s="10"/>
      <c r="V497" s="99"/>
      <c r="W497" s="99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99"/>
      <c r="AK497" s="99"/>
      <c r="AL497" s="99"/>
      <c r="AM497" s="99"/>
      <c r="AN497" s="99"/>
      <c r="AO497" s="99"/>
      <c r="AP497" s="99"/>
      <c r="AQ497" s="99"/>
      <c r="AR497" s="99"/>
      <c r="AS497" s="99"/>
      <c r="AT497" s="99"/>
      <c r="AU497" s="99"/>
      <c r="AV497" s="99"/>
      <c r="AW497" s="99"/>
      <c r="AX497" s="99"/>
      <c r="AY497" s="99"/>
      <c r="AZ497" s="99"/>
      <c r="BA497" s="99"/>
      <c r="BB497" s="99"/>
      <c r="BC497" s="99"/>
      <c r="BD497" s="99"/>
      <c r="BE497" s="99"/>
      <c r="BF497" s="99"/>
      <c r="BG497" s="99"/>
      <c r="BH497" s="99"/>
      <c r="BI497" s="99"/>
      <c r="BJ497" s="99"/>
      <c r="BK497" s="99"/>
      <c r="BL497" s="99"/>
      <c r="BM497" s="99"/>
      <c r="BN497" s="99"/>
      <c r="BO497" s="99"/>
      <c r="BP497" s="99"/>
      <c r="BQ497" s="99"/>
      <c r="BR497" s="99"/>
      <c r="BS497" s="99"/>
      <c r="BT497" s="99"/>
      <c r="BU497" s="99"/>
      <c r="BV497" s="99"/>
      <c r="BW497" s="99"/>
      <c r="BX497" s="99"/>
      <c r="BY497" s="99"/>
      <c r="BZ497" s="99"/>
      <c r="CA497" s="99"/>
      <c r="CB497" s="99"/>
      <c r="CC497" s="99"/>
      <c r="CD497" s="99"/>
      <c r="CE497" s="99"/>
      <c r="CF497" s="99"/>
    </row>
    <row r="498" spans="1:84" s="9" customFormat="1" ht="16.5" customHeight="1" x14ac:dyDescent="0.2">
      <c r="A498" s="36"/>
      <c r="B498" s="36"/>
      <c r="C498" s="44"/>
      <c r="D498" s="82"/>
      <c r="E498" s="70" t="s">
        <v>63</v>
      </c>
      <c r="F498" s="37"/>
      <c r="G498" s="38"/>
      <c r="H498" s="39"/>
      <c r="I498" s="39"/>
      <c r="J498" s="39"/>
      <c r="K498" s="119"/>
      <c r="L498" s="39"/>
      <c r="M498" s="119"/>
      <c r="N498" s="119"/>
      <c r="O498" s="150"/>
      <c r="P498" s="52"/>
      <c r="Q498" s="119"/>
      <c r="R498" s="119"/>
      <c r="S498" s="119"/>
      <c r="T498" s="119"/>
      <c r="U498" s="10"/>
      <c r="V498" s="99"/>
      <c r="W498" s="99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99"/>
      <c r="AK498" s="99"/>
      <c r="AL498" s="99"/>
      <c r="AM498" s="99"/>
      <c r="AN498" s="99"/>
      <c r="AO498" s="99"/>
      <c r="AP498" s="99"/>
      <c r="AQ498" s="99"/>
      <c r="AR498" s="99"/>
      <c r="AS498" s="99"/>
      <c r="AT498" s="99"/>
      <c r="AU498" s="99"/>
      <c r="AV498" s="99"/>
      <c r="AW498" s="99"/>
      <c r="AX498" s="99"/>
      <c r="AY498" s="99"/>
      <c r="AZ498" s="99"/>
      <c r="BA498" s="99"/>
      <c r="BB498" s="99"/>
      <c r="BC498" s="99"/>
      <c r="BD498" s="99"/>
      <c r="BE498" s="99"/>
      <c r="BF498" s="99"/>
      <c r="BG498" s="99"/>
      <c r="BH498" s="99"/>
      <c r="BI498" s="99"/>
      <c r="BJ498" s="99"/>
      <c r="BK498" s="99"/>
      <c r="BL498" s="99"/>
      <c r="BM498" s="99"/>
      <c r="BN498" s="99"/>
      <c r="BO498" s="99"/>
      <c r="BP498" s="99"/>
      <c r="BQ498" s="99"/>
      <c r="BR498" s="99"/>
      <c r="BS498" s="99"/>
      <c r="BT498" s="99"/>
      <c r="BU498" s="99"/>
      <c r="BV498" s="99"/>
      <c r="BW498" s="99"/>
      <c r="BX498" s="99"/>
      <c r="BY498" s="99"/>
      <c r="BZ498" s="99"/>
      <c r="CA498" s="99"/>
      <c r="CB498" s="99"/>
      <c r="CC498" s="99"/>
      <c r="CD498" s="99"/>
      <c r="CE498" s="99"/>
      <c r="CF498" s="99"/>
    </row>
    <row r="499" spans="1:84" s="16" customFormat="1" ht="16.5" customHeight="1" x14ac:dyDescent="0.2">
      <c r="A499" s="66"/>
      <c r="B499" s="66"/>
      <c r="C499" s="40"/>
      <c r="D499" s="83"/>
      <c r="E499" s="71" t="s">
        <v>64</v>
      </c>
      <c r="F499" s="41">
        <f>F496-F497+F498</f>
        <v>2062281</v>
      </c>
      <c r="G499" s="42">
        <f>G496-G497+G498</f>
        <v>2062281</v>
      </c>
      <c r="H499" s="41">
        <f>H496-H497+H498</f>
        <v>2061281</v>
      </c>
      <c r="I499" s="41">
        <f>I496-I497+I498</f>
        <v>1926049</v>
      </c>
      <c r="J499" s="41">
        <f>J496-J497+J498</f>
        <v>135232</v>
      </c>
      <c r="K499" s="41"/>
      <c r="L499" s="55">
        <f>L496-L497+L498</f>
        <v>1000</v>
      </c>
      <c r="M499" s="41"/>
      <c r="N499" s="41"/>
      <c r="O499" s="43"/>
      <c r="P499" s="42"/>
      <c r="Q499" s="41"/>
      <c r="R499" s="41"/>
      <c r="S499" s="55"/>
      <c r="T499" s="55"/>
      <c r="V499" s="99"/>
      <c r="W499" s="99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99"/>
      <c r="AK499" s="99"/>
      <c r="AL499" s="99"/>
      <c r="AM499" s="99"/>
      <c r="AN499" s="99"/>
      <c r="AO499" s="99"/>
      <c r="AP499" s="99"/>
      <c r="AQ499" s="99"/>
      <c r="AR499" s="99"/>
      <c r="AS499" s="99"/>
      <c r="AT499" s="99"/>
      <c r="AU499" s="99"/>
      <c r="AV499" s="99"/>
      <c r="AW499" s="99"/>
      <c r="AX499" s="99"/>
      <c r="AY499" s="99"/>
      <c r="AZ499" s="99"/>
      <c r="BA499" s="99"/>
      <c r="BB499" s="99"/>
      <c r="BC499" s="99"/>
      <c r="BD499" s="99"/>
      <c r="BE499" s="99"/>
      <c r="BF499" s="99"/>
      <c r="BG499" s="99"/>
      <c r="BH499" s="99"/>
      <c r="BI499" s="99"/>
      <c r="BJ499" s="99"/>
      <c r="BK499" s="99"/>
      <c r="BL499" s="99"/>
      <c r="BM499" s="99"/>
      <c r="BN499" s="99"/>
      <c r="BO499" s="99"/>
      <c r="BP499" s="99"/>
      <c r="BQ499" s="99"/>
      <c r="BR499" s="99"/>
      <c r="BS499" s="99"/>
      <c r="BT499" s="99"/>
      <c r="BU499" s="99"/>
      <c r="BV499" s="99"/>
      <c r="BW499" s="99"/>
      <c r="BX499" s="99"/>
      <c r="BY499" s="99"/>
      <c r="BZ499" s="99"/>
      <c r="CA499" s="99"/>
      <c r="CB499" s="99"/>
      <c r="CC499" s="99"/>
      <c r="CD499" s="99"/>
      <c r="CE499" s="99"/>
      <c r="CF499" s="99"/>
    </row>
    <row r="500" spans="1:84" s="1" customFormat="1" ht="16.5" customHeight="1" x14ac:dyDescent="0.2">
      <c r="A500" s="44"/>
      <c r="B500" s="44"/>
      <c r="C500" s="46">
        <v>4010</v>
      </c>
      <c r="D500" s="160" t="s">
        <v>37</v>
      </c>
      <c r="E500" s="70" t="s">
        <v>61</v>
      </c>
      <c r="F500" s="37">
        <f>G500+P500</f>
        <v>1603138</v>
      </c>
      <c r="G500" s="38">
        <f>H500+K500+L500+M500</f>
        <v>1603138</v>
      </c>
      <c r="H500" s="39">
        <f>SUM(I500:J500)</f>
        <v>1603138</v>
      </c>
      <c r="I500" s="39">
        <v>1603138</v>
      </c>
      <c r="J500" s="39"/>
      <c r="K500" s="39"/>
      <c r="L500" s="39"/>
      <c r="M500" s="39"/>
      <c r="N500" s="39"/>
      <c r="O500" s="51"/>
      <c r="P500" s="52"/>
      <c r="Q500" s="39"/>
      <c r="R500" s="39"/>
      <c r="S500" s="39"/>
      <c r="T500" s="39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99"/>
      <c r="AK500" s="99"/>
      <c r="AL500" s="99"/>
      <c r="AM500" s="99"/>
      <c r="AN500" s="99"/>
      <c r="AO500" s="99"/>
      <c r="AP500" s="99"/>
      <c r="AQ500" s="99"/>
      <c r="AR500" s="99"/>
      <c r="AS500" s="99"/>
      <c r="AT500" s="99"/>
      <c r="AU500" s="99"/>
      <c r="AV500" s="99"/>
      <c r="AW500" s="99"/>
      <c r="AX500" s="99"/>
      <c r="AY500" s="99"/>
      <c r="AZ500" s="99"/>
      <c r="BA500" s="99"/>
      <c r="BB500" s="99"/>
      <c r="BC500" s="99"/>
      <c r="BD500" s="99"/>
      <c r="BE500" s="99"/>
      <c r="BF500" s="99"/>
      <c r="BG500" s="99"/>
      <c r="BH500" s="99"/>
      <c r="BI500" s="99"/>
      <c r="BJ500" s="99"/>
      <c r="BK500" s="99"/>
      <c r="BL500" s="99"/>
      <c r="BM500" s="99"/>
      <c r="BN500" s="99"/>
      <c r="BO500" s="99"/>
      <c r="BP500" s="99"/>
      <c r="BQ500" s="99"/>
      <c r="BR500" s="99"/>
      <c r="BS500" s="99"/>
      <c r="BT500" s="99"/>
      <c r="BU500" s="99"/>
      <c r="BV500" s="99"/>
      <c r="BW500" s="99"/>
      <c r="BX500" s="99"/>
      <c r="BY500" s="99"/>
      <c r="BZ500" s="99"/>
      <c r="CA500" s="99"/>
      <c r="CB500" s="99"/>
      <c r="CC500" s="99"/>
      <c r="CD500" s="99"/>
      <c r="CE500" s="99"/>
      <c r="CF500" s="99"/>
    </row>
    <row r="501" spans="1:84" s="9" customFormat="1" ht="16.5" customHeight="1" x14ac:dyDescent="0.2">
      <c r="A501" s="36"/>
      <c r="B501" s="36"/>
      <c r="C501" s="44"/>
      <c r="D501" s="161"/>
      <c r="E501" s="70" t="s">
        <v>62</v>
      </c>
      <c r="F501" s="37">
        <f>G501+P501</f>
        <v>90084</v>
      </c>
      <c r="G501" s="38">
        <f>H501+K501+L501+M501</f>
        <v>90084</v>
      </c>
      <c r="H501" s="39">
        <f>SUM(I501:J501)</f>
        <v>90084</v>
      </c>
      <c r="I501" s="39">
        <f>15084+45000+30000</f>
        <v>90084</v>
      </c>
      <c r="J501" s="39"/>
      <c r="K501" s="39"/>
      <c r="L501" s="39"/>
      <c r="M501" s="39"/>
      <c r="N501" s="39"/>
      <c r="O501" s="51"/>
      <c r="P501" s="38"/>
      <c r="Q501" s="39"/>
      <c r="R501" s="39"/>
      <c r="S501" s="39"/>
      <c r="T501" s="39"/>
      <c r="V501" s="99"/>
      <c r="W501" s="99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99"/>
      <c r="AI501" s="99"/>
      <c r="AJ501" s="99"/>
      <c r="AK501" s="99"/>
      <c r="AL501" s="99"/>
      <c r="AM501" s="99"/>
      <c r="AN501" s="99"/>
      <c r="AO501" s="99"/>
      <c r="AP501" s="99"/>
      <c r="AQ501" s="99"/>
      <c r="AR501" s="99"/>
      <c r="AS501" s="99"/>
      <c r="AT501" s="99"/>
      <c r="AU501" s="99"/>
      <c r="AV501" s="99"/>
      <c r="AW501" s="99"/>
      <c r="AX501" s="99"/>
      <c r="AY501" s="99"/>
      <c r="AZ501" s="99"/>
      <c r="BA501" s="99"/>
      <c r="BB501" s="99"/>
      <c r="BC501" s="99"/>
      <c r="BD501" s="99"/>
      <c r="BE501" s="99"/>
      <c r="BF501" s="99"/>
      <c r="BG501" s="99"/>
      <c r="BH501" s="99"/>
      <c r="BI501" s="99"/>
      <c r="BJ501" s="99"/>
      <c r="BK501" s="99"/>
      <c r="BL501" s="99"/>
      <c r="BM501" s="99"/>
      <c r="BN501" s="99"/>
      <c r="BO501" s="99"/>
      <c r="BP501" s="99"/>
      <c r="BQ501" s="99"/>
      <c r="BR501" s="99"/>
      <c r="BS501" s="99"/>
      <c r="BT501" s="99"/>
      <c r="BU501" s="99"/>
      <c r="BV501" s="99"/>
      <c r="BW501" s="99"/>
      <c r="BX501" s="99"/>
      <c r="BY501" s="99"/>
      <c r="BZ501" s="99"/>
      <c r="CA501" s="99"/>
      <c r="CB501" s="99"/>
      <c r="CC501" s="99"/>
      <c r="CD501" s="99"/>
      <c r="CE501" s="99"/>
      <c r="CF501" s="99"/>
    </row>
    <row r="502" spans="1:84" s="9" customFormat="1" ht="16.5" customHeight="1" x14ac:dyDescent="0.2">
      <c r="A502" s="36"/>
      <c r="B502" s="36"/>
      <c r="C502" s="44"/>
      <c r="D502" s="161"/>
      <c r="E502" s="70" t="s">
        <v>63</v>
      </c>
      <c r="F502" s="37"/>
      <c r="G502" s="38"/>
      <c r="H502" s="39"/>
      <c r="I502" s="39"/>
      <c r="J502" s="39"/>
      <c r="K502" s="39"/>
      <c r="L502" s="39"/>
      <c r="M502" s="39"/>
      <c r="N502" s="39"/>
      <c r="O502" s="51"/>
      <c r="P502" s="38"/>
      <c r="Q502" s="39"/>
      <c r="R502" s="39"/>
      <c r="S502" s="39"/>
      <c r="T502" s="39"/>
      <c r="V502" s="99"/>
      <c r="W502" s="99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99"/>
      <c r="AI502" s="99"/>
      <c r="AJ502" s="99"/>
      <c r="AK502" s="99"/>
      <c r="AL502" s="99"/>
      <c r="AM502" s="99"/>
      <c r="AN502" s="99"/>
      <c r="AO502" s="99"/>
      <c r="AP502" s="99"/>
      <c r="AQ502" s="99"/>
      <c r="AR502" s="99"/>
      <c r="AS502" s="99"/>
      <c r="AT502" s="99"/>
      <c r="AU502" s="99"/>
      <c r="AV502" s="99"/>
      <c r="AW502" s="99"/>
      <c r="AX502" s="99"/>
      <c r="AY502" s="99"/>
      <c r="AZ502" s="99"/>
      <c r="BA502" s="99"/>
      <c r="BB502" s="99"/>
      <c r="BC502" s="99"/>
      <c r="BD502" s="99"/>
      <c r="BE502" s="99"/>
      <c r="BF502" s="99"/>
      <c r="BG502" s="99"/>
      <c r="BH502" s="99"/>
      <c r="BI502" s="99"/>
      <c r="BJ502" s="99"/>
      <c r="BK502" s="99"/>
      <c r="BL502" s="99"/>
      <c r="BM502" s="99"/>
      <c r="BN502" s="99"/>
      <c r="BO502" s="99"/>
      <c r="BP502" s="99"/>
      <c r="BQ502" s="99"/>
      <c r="BR502" s="99"/>
      <c r="BS502" s="99"/>
      <c r="BT502" s="99"/>
      <c r="BU502" s="99"/>
      <c r="BV502" s="99"/>
      <c r="BW502" s="99"/>
      <c r="BX502" s="99"/>
      <c r="BY502" s="99"/>
      <c r="BZ502" s="99"/>
      <c r="CA502" s="99"/>
      <c r="CB502" s="99"/>
      <c r="CC502" s="99"/>
      <c r="CD502" s="99"/>
      <c r="CE502" s="99"/>
      <c r="CF502" s="99"/>
    </row>
    <row r="503" spans="1:84" s="16" customFormat="1" ht="16.5" customHeight="1" x14ac:dyDescent="0.2">
      <c r="A503" s="66"/>
      <c r="B503" s="66"/>
      <c r="C503" s="40"/>
      <c r="D503" s="162"/>
      <c r="E503" s="71" t="s">
        <v>64</v>
      </c>
      <c r="F503" s="41">
        <f>F500-F501+F502</f>
        <v>1513054</v>
      </c>
      <c r="G503" s="42">
        <f>G500-G501+G502</f>
        <v>1513054</v>
      </c>
      <c r="H503" s="41">
        <f>H500-H501+H502</f>
        <v>1513054</v>
      </c>
      <c r="I503" s="41">
        <f>I500-I501+I502</f>
        <v>1513054</v>
      </c>
      <c r="J503" s="41"/>
      <c r="K503" s="41"/>
      <c r="L503" s="41"/>
      <c r="M503" s="41"/>
      <c r="N503" s="41"/>
      <c r="O503" s="43"/>
      <c r="P503" s="42"/>
      <c r="Q503" s="41"/>
      <c r="R503" s="41"/>
      <c r="S503" s="55"/>
      <c r="T503" s="55"/>
      <c r="V503" s="99"/>
      <c r="W503" s="99"/>
      <c r="X503" s="99"/>
      <c r="Y503" s="99"/>
      <c r="Z503" s="99"/>
      <c r="AA503" s="99"/>
      <c r="AB503" s="99"/>
      <c r="AC503" s="99"/>
      <c r="AD503" s="99"/>
      <c r="AE503" s="99"/>
      <c r="AF503" s="99"/>
      <c r="AG503" s="99"/>
      <c r="AH503" s="99"/>
      <c r="AI503" s="99"/>
      <c r="AJ503" s="99"/>
      <c r="AK503" s="99"/>
      <c r="AL503" s="99"/>
      <c r="AM503" s="99"/>
      <c r="AN503" s="99"/>
      <c r="AO503" s="99"/>
      <c r="AP503" s="99"/>
      <c r="AQ503" s="99"/>
      <c r="AR503" s="99"/>
      <c r="AS503" s="99"/>
      <c r="AT503" s="99"/>
      <c r="AU503" s="99"/>
      <c r="AV503" s="99"/>
      <c r="AW503" s="99"/>
      <c r="AX503" s="99"/>
      <c r="AY503" s="99"/>
      <c r="AZ503" s="99"/>
      <c r="BA503" s="99"/>
      <c r="BB503" s="99"/>
      <c r="BC503" s="99"/>
      <c r="BD503" s="99"/>
      <c r="BE503" s="99"/>
      <c r="BF503" s="99"/>
      <c r="BG503" s="99"/>
      <c r="BH503" s="99"/>
      <c r="BI503" s="99"/>
      <c r="BJ503" s="99"/>
      <c r="BK503" s="99"/>
      <c r="BL503" s="99"/>
      <c r="BM503" s="99"/>
      <c r="BN503" s="99"/>
      <c r="BO503" s="99"/>
      <c r="BP503" s="99"/>
      <c r="BQ503" s="99"/>
      <c r="BR503" s="99"/>
      <c r="BS503" s="99"/>
      <c r="BT503" s="99"/>
      <c r="BU503" s="99"/>
      <c r="BV503" s="99"/>
      <c r="BW503" s="99"/>
      <c r="BX503" s="99"/>
      <c r="BY503" s="99"/>
      <c r="BZ503" s="99"/>
      <c r="CA503" s="99"/>
      <c r="CB503" s="99"/>
      <c r="CC503" s="99"/>
      <c r="CD503" s="99"/>
      <c r="CE503" s="99"/>
      <c r="CF503" s="99"/>
    </row>
    <row r="504" spans="1:84" s="1" customFormat="1" ht="16.5" customHeight="1" x14ac:dyDescent="0.2">
      <c r="A504" s="44"/>
      <c r="B504" s="44"/>
      <c r="C504" s="44">
        <v>4110</v>
      </c>
      <c r="D504" s="160" t="s">
        <v>29</v>
      </c>
      <c r="E504" s="70" t="s">
        <v>61</v>
      </c>
      <c r="F504" s="37">
        <f>G504+P504</f>
        <v>289798</v>
      </c>
      <c r="G504" s="38">
        <f>H504+K504+L504+M504</f>
        <v>289798</v>
      </c>
      <c r="H504" s="39">
        <f>SUM(I504:J504)</f>
        <v>289798</v>
      </c>
      <c r="I504" s="39">
        <v>289798</v>
      </c>
      <c r="J504" s="39"/>
      <c r="K504" s="39"/>
      <c r="L504" s="39"/>
      <c r="M504" s="39"/>
      <c r="N504" s="39"/>
      <c r="O504" s="51"/>
      <c r="P504" s="52"/>
      <c r="Q504" s="39"/>
      <c r="R504" s="39"/>
      <c r="S504" s="39"/>
      <c r="T504" s="39"/>
      <c r="V504" s="99"/>
      <c r="W504" s="99"/>
      <c r="X504" s="99"/>
      <c r="Y504" s="99"/>
      <c r="Z504" s="99"/>
      <c r="AA504" s="99"/>
      <c r="AB504" s="99"/>
      <c r="AC504" s="99"/>
      <c r="AD504" s="99"/>
      <c r="AE504" s="99"/>
      <c r="AF504" s="99"/>
      <c r="AG504" s="99"/>
      <c r="AH504" s="99"/>
      <c r="AI504" s="99"/>
      <c r="AJ504" s="99"/>
      <c r="AK504" s="99"/>
      <c r="AL504" s="99"/>
      <c r="AM504" s="99"/>
      <c r="AN504" s="99"/>
      <c r="AO504" s="99"/>
      <c r="AP504" s="99"/>
      <c r="AQ504" s="99"/>
      <c r="AR504" s="99"/>
      <c r="AS504" s="99"/>
      <c r="AT504" s="99"/>
      <c r="AU504" s="99"/>
      <c r="AV504" s="99"/>
      <c r="AW504" s="99"/>
      <c r="AX504" s="99"/>
      <c r="AY504" s="99"/>
      <c r="AZ504" s="99"/>
      <c r="BA504" s="99"/>
      <c r="BB504" s="99"/>
      <c r="BC504" s="99"/>
      <c r="BD504" s="99"/>
      <c r="BE504" s="99"/>
      <c r="BF504" s="99"/>
      <c r="BG504" s="99"/>
      <c r="BH504" s="99"/>
      <c r="BI504" s="99"/>
      <c r="BJ504" s="99"/>
      <c r="BK504" s="99"/>
      <c r="BL504" s="99"/>
      <c r="BM504" s="99"/>
      <c r="BN504" s="99"/>
      <c r="BO504" s="99"/>
      <c r="BP504" s="99"/>
      <c r="BQ504" s="99"/>
      <c r="BR504" s="99"/>
      <c r="BS504" s="99"/>
      <c r="BT504" s="99"/>
      <c r="BU504" s="99"/>
      <c r="BV504" s="99"/>
      <c r="BW504" s="99"/>
      <c r="BX504" s="99"/>
      <c r="BY504" s="99"/>
      <c r="BZ504" s="99"/>
      <c r="CA504" s="99"/>
      <c r="CB504" s="99"/>
      <c r="CC504" s="99"/>
      <c r="CD504" s="99"/>
      <c r="CE504" s="99"/>
      <c r="CF504" s="99"/>
    </row>
    <row r="505" spans="1:84" s="9" customFormat="1" ht="16.5" customHeight="1" x14ac:dyDescent="0.2">
      <c r="A505" s="36"/>
      <c r="B505" s="36"/>
      <c r="C505" s="44"/>
      <c r="D505" s="161"/>
      <c r="E505" s="70" t="s">
        <v>62</v>
      </c>
      <c r="F505" s="37">
        <f>G505+P505</f>
        <v>14600</v>
      </c>
      <c r="G505" s="38">
        <f>H505+K505+L505+M505</f>
        <v>14600</v>
      </c>
      <c r="H505" s="39">
        <f>SUM(I505:J505)</f>
        <v>14600</v>
      </c>
      <c r="I505" s="39">
        <f>7600+7000</f>
        <v>14600</v>
      </c>
      <c r="J505" s="39"/>
      <c r="K505" s="39"/>
      <c r="L505" s="39"/>
      <c r="M505" s="39"/>
      <c r="N505" s="39"/>
      <c r="O505" s="51"/>
      <c r="P505" s="38"/>
      <c r="Q505" s="39"/>
      <c r="R505" s="39"/>
      <c r="S505" s="39"/>
      <c r="T505" s="39"/>
      <c r="V505" s="99"/>
      <c r="W505" s="99"/>
      <c r="X505" s="99"/>
      <c r="Y505" s="99"/>
      <c r="Z505" s="99"/>
      <c r="AA505" s="99"/>
      <c r="AB505" s="99"/>
      <c r="AC505" s="99"/>
      <c r="AD505" s="99"/>
      <c r="AE505" s="99"/>
      <c r="AF505" s="99"/>
      <c r="AG505" s="99"/>
      <c r="AH505" s="99"/>
      <c r="AI505" s="99"/>
      <c r="AJ505" s="99"/>
      <c r="AK505" s="99"/>
      <c r="AL505" s="99"/>
      <c r="AM505" s="99"/>
      <c r="AN505" s="99"/>
      <c r="AO505" s="99"/>
      <c r="AP505" s="99"/>
      <c r="AQ505" s="99"/>
      <c r="AR505" s="99"/>
      <c r="AS505" s="99"/>
      <c r="AT505" s="99"/>
      <c r="AU505" s="99"/>
      <c r="AV505" s="99"/>
      <c r="AW505" s="99"/>
      <c r="AX505" s="99"/>
      <c r="AY505" s="99"/>
      <c r="AZ505" s="99"/>
      <c r="BA505" s="99"/>
      <c r="BB505" s="99"/>
      <c r="BC505" s="99"/>
      <c r="BD505" s="99"/>
      <c r="BE505" s="99"/>
      <c r="BF505" s="99"/>
      <c r="BG505" s="99"/>
      <c r="BH505" s="99"/>
      <c r="BI505" s="99"/>
      <c r="BJ505" s="99"/>
      <c r="BK505" s="99"/>
      <c r="BL505" s="99"/>
      <c r="BM505" s="99"/>
      <c r="BN505" s="99"/>
      <c r="BO505" s="99"/>
      <c r="BP505" s="99"/>
      <c r="BQ505" s="99"/>
      <c r="BR505" s="99"/>
      <c r="BS505" s="99"/>
      <c r="BT505" s="99"/>
      <c r="BU505" s="99"/>
      <c r="BV505" s="99"/>
      <c r="BW505" s="99"/>
      <c r="BX505" s="99"/>
      <c r="BY505" s="99"/>
      <c r="BZ505" s="99"/>
      <c r="CA505" s="99"/>
      <c r="CB505" s="99"/>
      <c r="CC505" s="99"/>
      <c r="CD505" s="99"/>
      <c r="CE505" s="99"/>
      <c r="CF505" s="99"/>
    </row>
    <row r="506" spans="1:84" s="9" customFormat="1" ht="16.5" customHeight="1" x14ac:dyDescent="0.2">
      <c r="A506" s="36"/>
      <c r="B506" s="36"/>
      <c r="C506" s="44"/>
      <c r="D506" s="161"/>
      <c r="E506" s="70" t="s">
        <v>63</v>
      </c>
      <c r="F506" s="37"/>
      <c r="G506" s="38"/>
      <c r="H506" s="39"/>
      <c r="I506" s="39"/>
      <c r="J506" s="39"/>
      <c r="K506" s="39"/>
      <c r="L506" s="39"/>
      <c r="M506" s="39"/>
      <c r="N506" s="39"/>
      <c r="O506" s="51"/>
      <c r="P506" s="38"/>
      <c r="Q506" s="39"/>
      <c r="R506" s="39"/>
      <c r="S506" s="39"/>
      <c r="T506" s="39"/>
      <c r="V506" s="99"/>
      <c r="W506" s="99"/>
      <c r="X506" s="99"/>
      <c r="Y506" s="99"/>
      <c r="Z506" s="99"/>
      <c r="AA506" s="99"/>
      <c r="AB506" s="99"/>
      <c r="AC506" s="99"/>
      <c r="AD506" s="99"/>
      <c r="AE506" s="99"/>
      <c r="AF506" s="99"/>
      <c r="AG506" s="99"/>
      <c r="AH506" s="99"/>
      <c r="AI506" s="99"/>
      <c r="AJ506" s="99"/>
      <c r="AK506" s="99"/>
      <c r="AL506" s="99"/>
      <c r="AM506" s="99"/>
      <c r="AN506" s="99"/>
      <c r="AO506" s="99"/>
      <c r="AP506" s="99"/>
      <c r="AQ506" s="99"/>
      <c r="AR506" s="99"/>
      <c r="AS506" s="99"/>
      <c r="AT506" s="99"/>
      <c r="AU506" s="99"/>
      <c r="AV506" s="99"/>
      <c r="AW506" s="99"/>
      <c r="AX506" s="99"/>
      <c r="AY506" s="99"/>
      <c r="AZ506" s="99"/>
      <c r="BA506" s="99"/>
      <c r="BB506" s="99"/>
      <c r="BC506" s="99"/>
      <c r="BD506" s="99"/>
      <c r="BE506" s="99"/>
      <c r="BF506" s="99"/>
      <c r="BG506" s="99"/>
      <c r="BH506" s="99"/>
      <c r="BI506" s="99"/>
      <c r="BJ506" s="99"/>
      <c r="BK506" s="99"/>
      <c r="BL506" s="99"/>
      <c r="BM506" s="99"/>
      <c r="BN506" s="99"/>
      <c r="BO506" s="99"/>
      <c r="BP506" s="99"/>
      <c r="BQ506" s="99"/>
      <c r="BR506" s="99"/>
      <c r="BS506" s="99"/>
      <c r="BT506" s="99"/>
      <c r="BU506" s="99"/>
      <c r="BV506" s="99"/>
      <c r="BW506" s="99"/>
      <c r="BX506" s="99"/>
      <c r="BY506" s="99"/>
      <c r="BZ506" s="99"/>
      <c r="CA506" s="99"/>
      <c r="CB506" s="99"/>
      <c r="CC506" s="99"/>
      <c r="CD506" s="99"/>
      <c r="CE506" s="99"/>
      <c r="CF506" s="99"/>
    </row>
    <row r="507" spans="1:84" s="16" customFormat="1" ht="16.5" customHeight="1" x14ac:dyDescent="0.2">
      <c r="A507" s="66"/>
      <c r="B507" s="66"/>
      <c r="C507" s="40"/>
      <c r="D507" s="162"/>
      <c r="E507" s="71" t="s">
        <v>64</v>
      </c>
      <c r="F507" s="41">
        <f>F504-F505+F506</f>
        <v>275198</v>
      </c>
      <c r="G507" s="42">
        <f>G504-G505+G506</f>
        <v>275198</v>
      </c>
      <c r="H507" s="41">
        <f>H504-H505+H506</f>
        <v>275198</v>
      </c>
      <c r="I507" s="41">
        <f>I504-I505+I506</f>
        <v>275198</v>
      </c>
      <c r="J507" s="41"/>
      <c r="K507" s="41"/>
      <c r="L507" s="41"/>
      <c r="M507" s="41"/>
      <c r="N507" s="41"/>
      <c r="O507" s="43"/>
      <c r="P507" s="42"/>
      <c r="Q507" s="41"/>
      <c r="R507" s="41"/>
      <c r="S507" s="55"/>
      <c r="T507" s="55"/>
      <c r="V507" s="99"/>
      <c r="W507" s="99"/>
      <c r="X507" s="99"/>
      <c r="Y507" s="99"/>
      <c r="Z507" s="99"/>
      <c r="AA507" s="99"/>
      <c r="AB507" s="99"/>
      <c r="AC507" s="99"/>
      <c r="AD507" s="99"/>
      <c r="AE507" s="99"/>
      <c r="AF507" s="99"/>
      <c r="AG507" s="99"/>
      <c r="AH507" s="99"/>
      <c r="AI507" s="99"/>
      <c r="AJ507" s="99"/>
      <c r="AK507" s="99"/>
      <c r="AL507" s="99"/>
      <c r="AM507" s="99"/>
      <c r="AN507" s="99"/>
      <c r="AO507" s="99"/>
      <c r="AP507" s="99"/>
      <c r="AQ507" s="99"/>
      <c r="AR507" s="99"/>
      <c r="AS507" s="99"/>
      <c r="AT507" s="99"/>
      <c r="AU507" s="99"/>
      <c r="AV507" s="99"/>
      <c r="AW507" s="99"/>
      <c r="AX507" s="99"/>
      <c r="AY507" s="99"/>
      <c r="AZ507" s="99"/>
      <c r="BA507" s="99"/>
      <c r="BB507" s="99"/>
      <c r="BC507" s="99"/>
      <c r="BD507" s="99"/>
      <c r="BE507" s="99"/>
      <c r="BF507" s="99"/>
      <c r="BG507" s="99"/>
      <c r="BH507" s="99"/>
      <c r="BI507" s="99"/>
      <c r="BJ507" s="99"/>
      <c r="BK507" s="99"/>
      <c r="BL507" s="99"/>
      <c r="BM507" s="99"/>
      <c r="BN507" s="99"/>
      <c r="BO507" s="99"/>
      <c r="BP507" s="99"/>
      <c r="BQ507" s="99"/>
      <c r="BR507" s="99"/>
      <c r="BS507" s="99"/>
      <c r="BT507" s="99"/>
      <c r="BU507" s="99"/>
      <c r="BV507" s="99"/>
      <c r="BW507" s="99"/>
      <c r="BX507" s="99"/>
      <c r="BY507" s="99"/>
      <c r="BZ507" s="99"/>
      <c r="CA507" s="99"/>
      <c r="CB507" s="99"/>
      <c r="CC507" s="99"/>
      <c r="CD507" s="99"/>
      <c r="CE507" s="99"/>
      <c r="CF507" s="99"/>
    </row>
    <row r="508" spans="1:84" s="1" customFormat="1" ht="16.5" customHeight="1" x14ac:dyDescent="0.2">
      <c r="A508" s="44"/>
      <c r="B508" s="44"/>
      <c r="C508" s="44">
        <v>4120</v>
      </c>
      <c r="D508" s="160" t="s">
        <v>91</v>
      </c>
      <c r="E508" s="70" t="s">
        <v>61</v>
      </c>
      <c r="F508" s="37">
        <f>G508+P508</f>
        <v>41319</v>
      </c>
      <c r="G508" s="38">
        <f>H508+K508+L508+M508</f>
        <v>41319</v>
      </c>
      <c r="H508" s="39">
        <f>SUM(I508:J508)</f>
        <v>41319</v>
      </c>
      <c r="I508" s="39">
        <v>41319</v>
      </c>
      <c r="J508" s="39"/>
      <c r="K508" s="39"/>
      <c r="L508" s="39"/>
      <c r="M508" s="39"/>
      <c r="N508" s="39"/>
      <c r="O508" s="51"/>
      <c r="P508" s="52"/>
      <c r="Q508" s="39"/>
      <c r="R508" s="39"/>
      <c r="S508" s="39"/>
      <c r="T508" s="39"/>
      <c r="V508" s="99"/>
      <c r="W508" s="99"/>
      <c r="X508" s="99"/>
      <c r="Y508" s="99"/>
      <c r="Z508" s="99"/>
      <c r="AA508" s="99"/>
      <c r="AB508" s="99"/>
      <c r="AC508" s="99"/>
      <c r="AD508" s="99"/>
      <c r="AE508" s="99"/>
      <c r="AF508" s="99"/>
      <c r="AG508" s="99"/>
      <c r="AH508" s="99"/>
      <c r="AI508" s="99"/>
      <c r="AJ508" s="99"/>
      <c r="AK508" s="99"/>
      <c r="AL508" s="99"/>
      <c r="AM508" s="99"/>
      <c r="AN508" s="99"/>
      <c r="AO508" s="99"/>
      <c r="AP508" s="99"/>
      <c r="AQ508" s="99"/>
      <c r="AR508" s="99"/>
      <c r="AS508" s="99"/>
      <c r="AT508" s="99"/>
      <c r="AU508" s="99"/>
      <c r="AV508" s="99"/>
      <c r="AW508" s="99"/>
      <c r="AX508" s="99"/>
      <c r="AY508" s="99"/>
      <c r="AZ508" s="99"/>
      <c r="BA508" s="99"/>
      <c r="BB508" s="99"/>
      <c r="BC508" s="99"/>
      <c r="BD508" s="99"/>
      <c r="BE508" s="99"/>
      <c r="BF508" s="99"/>
      <c r="BG508" s="99"/>
      <c r="BH508" s="99"/>
      <c r="BI508" s="99"/>
      <c r="BJ508" s="99"/>
      <c r="BK508" s="99"/>
      <c r="BL508" s="99"/>
      <c r="BM508" s="99"/>
      <c r="BN508" s="99"/>
      <c r="BO508" s="99"/>
      <c r="BP508" s="99"/>
      <c r="BQ508" s="99"/>
      <c r="BR508" s="99"/>
      <c r="BS508" s="99"/>
      <c r="BT508" s="99"/>
      <c r="BU508" s="99"/>
      <c r="BV508" s="99"/>
      <c r="BW508" s="99"/>
      <c r="BX508" s="99"/>
      <c r="BY508" s="99"/>
      <c r="BZ508" s="99"/>
      <c r="CA508" s="99"/>
      <c r="CB508" s="99"/>
      <c r="CC508" s="99"/>
      <c r="CD508" s="99"/>
      <c r="CE508" s="99"/>
      <c r="CF508" s="99"/>
    </row>
    <row r="509" spans="1:84" s="9" customFormat="1" ht="16.5" customHeight="1" x14ac:dyDescent="0.2">
      <c r="A509" s="36"/>
      <c r="B509" s="36"/>
      <c r="C509" s="44"/>
      <c r="D509" s="161"/>
      <c r="E509" s="70" t="s">
        <v>62</v>
      </c>
      <c r="F509" s="37">
        <f>G509+P509</f>
        <v>3430</v>
      </c>
      <c r="G509" s="38">
        <f>H509+K509+L509+M509</f>
        <v>3430</v>
      </c>
      <c r="H509" s="39">
        <f>SUM(I509:J509)</f>
        <v>3430</v>
      </c>
      <c r="I509" s="39">
        <f>1430+2000</f>
        <v>3430</v>
      </c>
      <c r="J509" s="39"/>
      <c r="K509" s="39"/>
      <c r="L509" s="39"/>
      <c r="M509" s="39"/>
      <c r="N509" s="39"/>
      <c r="O509" s="51"/>
      <c r="P509" s="38"/>
      <c r="Q509" s="39"/>
      <c r="R509" s="39"/>
      <c r="S509" s="39"/>
      <c r="T509" s="39"/>
      <c r="V509" s="99"/>
      <c r="W509" s="99"/>
      <c r="X509" s="99"/>
      <c r="Y509" s="99"/>
      <c r="Z509" s="99"/>
      <c r="AA509" s="99"/>
      <c r="AB509" s="99"/>
      <c r="AC509" s="99"/>
      <c r="AD509" s="99"/>
      <c r="AE509" s="99"/>
      <c r="AF509" s="99"/>
      <c r="AG509" s="99"/>
      <c r="AH509" s="99"/>
      <c r="AI509" s="99"/>
      <c r="AJ509" s="99"/>
      <c r="AK509" s="99"/>
      <c r="AL509" s="99"/>
      <c r="AM509" s="99"/>
      <c r="AN509" s="99"/>
      <c r="AO509" s="99"/>
      <c r="AP509" s="99"/>
      <c r="AQ509" s="99"/>
      <c r="AR509" s="99"/>
      <c r="AS509" s="99"/>
      <c r="AT509" s="99"/>
      <c r="AU509" s="99"/>
      <c r="AV509" s="99"/>
      <c r="AW509" s="99"/>
      <c r="AX509" s="99"/>
      <c r="AY509" s="99"/>
      <c r="AZ509" s="99"/>
      <c r="BA509" s="99"/>
      <c r="BB509" s="99"/>
      <c r="BC509" s="99"/>
      <c r="BD509" s="99"/>
      <c r="BE509" s="99"/>
      <c r="BF509" s="99"/>
      <c r="BG509" s="99"/>
      <c r="BH509" s="99"/>
      <c r="BI509" s="99"/>
      <c r="BJ509" s="99"/>
      <c r="BK509" s="99"/>
      <c r="BL509" s="99"/>
      <c r="BM509" s="99"/>
      <c r="BN509" s="99"/>
      <c r="BO509" s="99"/>
      <c r="BP509" s="99"/>
      <c r="BQ509" s="99"/>
      <c r="BR509" s="99"/>
      <c r="BS509" s="99"/>
      <c r="BT509" s="99"/>
      <c r="BU509" s="99"/>
      <c r="BV509" s="99"/>
      <c r="BW509" s="99"/>
      <c r="BX509" s="99"/>
      <c r="BY509" s="99"/>
      <c r="BZ509" s="99"/>
      <c r="CA509" s="99"/>
      <c r="CB509" s="99"/>
      <c r="CC509" s="99"/>
      <c r="CD509" s="99"/>
      <c r="CE509" s="99"/>
      <c r="CF509" s="99"/>
    </row>
    <row r="510" spans="1:84" s="9" customFormat="1" ht="16.5" customHeight="1" x14ac:dyDescent="0.2">
      <c r="A510" s="36"/>
      <c r="B510" s="36"/>
      <c r="C510" s="44"/>
      <c r="D510" s="161"/>
      <c r="E510" s="70" t="s">
        <v>63</v>
      </c>
      <c r="F510" s="37"/>
      <c r="G510" s="38"/>
      <c r="H510" s="39"/>
      <c r="I510" s="39"/>
      <c r="J510" s="39"/>
      <c r="K510" s="39"/>
      <c r="L510" s="39"/>
      <c r="M510" s="39"/>
      <c r="N510" s="39"/>
      <c r="O510" s="51"/>
      <c r="P510" s="38"/>
      <c r="Q510" s="39"/>
      <c r="R510" s="39"/>
      <c r="S510" s="39"/>
      <c r="T510" s="39"/>
      <c r="V510" s="99"/>
      <c r="W510" s="99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99"/>
      <c r="AK510" s="99"/>
      <c r="AL510" s="99"/>
      <c r="AM510" s="99"/>
      <c r="AN510" s="99"/>
      <c r="AO510" s="99"/>
      <c r="AP510" s="99"/>
      <c r="AQ510" s="99"/>
      <c r="AR510" s="99"/>
      <c r="AS510" s="99"/>
      <c r="AT510" s="99"/>
      <c r="AU510" s="99"/>
      <c r="AV510" s="99"/>
      <c r="AW510" s="99"/>
      <c r="AX510" s="99"/>
      <c r="AY510" s="99"/>
      <c r="AZ510" s="99"/>
      <c r="BA510" s="99"/>
      <c r="BB510" s="99"/>
      <c r="BC510" s="99"/>
      <c r="BD510" s="99"/>
      <c r="BE510" s="99"/>
      <c r="BF510" s="99"/>
      <c r="BG510" s="99"/>
      <c r="BH510" s="99"/>
      <c r="BI510" s="99"/>
      <c r="BJ510" s="99"/>
      <c r="BK510" s="99"/>
      <c r="BL510" s="99"/>
      <c r="BM510" s="99"/>
      <c r="BN510" s="99"/>
      <c r="BO510" s="99"/>
      <c r="BP510" s="99"/>
      <c r="BQ510" s="99"/>
      <c r="BR510" s="99"/>
      <c r="BS510" s="99"/>
      <c r="BT510" s="99"/>
      <c r="BU510" s="99"/>
      <c r="BV510" s="99"/>
      <c r="BW510" s="99"/>
      <c r="BX510" s="99"/>
      <c r="BY510" s="99"/>
      <c r="BZ510" s="99"/>
      <c r="CA510" s="99"/>
      <c r="CB510" s="99"/>
      <c r="CC510" s="99"/>
      <c r="CD510" s="99"/>
      <c r="CE510" s="99"/>
      <c r="CF510" s="99"/>
    </row>
    <row r="511" spans="1:84" s="16" customFormat="1" ht="16.5" customHeight="1" x14ac:dyDescent="0.2">
      <c r="A511" s="66"/>
      <c r="B511" s="66"/>
      <c r="C511" s="40"/>
      <c r="D511" s="162"/>
      <c r="E511" s="71" t="s">
        <v>64</v>
      </c>
      <c r="F511" s="41">
        <f>F508-F509+F510</f>
        <v>37889</v>
      </c>
      <c r="G511" s="42">
        <f>G508-G509+G510</f>
        <v>37889</v>
      </c>
      <c r="H511" s="41">
        <f>H508-H509+H510</f>
        <v>37889</v>
      </c>
      <c r="I511" s="41">
        <f>I508-I509+I510</f>
        <v>37889</v>
      </c>
      <c r="J511" s="41"/>
      <c r="K511" s="41"/>
      <c r="L511" s="41"/>
      <c r="M511" s="41"/>
      <c r="N511" s="41"/>
      <c r="O511" s="43"/>
      <c r="P511" s="42"/>
      <c r="Q511" s="41"/>
      <c r="R511" s="41"/>
      <c r="S511" s="55"/>
      <c r="T511" s="55"/>
      <c r="V511" s="99"/>
      <c r="W511" s="99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99"/>
      <c r="AK511" s="99"/>
      <c r="AL511" s="99"/>
      <c r="AM511" s="99"/>
      <c r="AN511" s="99"/>
      <c r="AO511" s="99"/>
      <c r="AP511" s="99"/>
      <c r="AQ511" s="99"/>
      <c r="AR511" s="99"/>
      <c r="AS511" s="99"/>
      <c r="AT511" s="99"/>
      <c r="AU511" s="99"/>
      <c r="AV511" s="99"/>
      <c r="AW511" s="99"/>
      <c r="AX511" s="99"/>
      <c r="AY511" s="99"/>
      <c r="AZ511" s="99"/>
      <c r="BA511" s="99"/>
      <c r="BB511" s="99"/>
      <c r="BC511" s="99"/>
      <c r="BD511" s="99"/>
      <c r="BE511" s="99"/>
      <c r="BF511" s="99"/>
      <c r="BG511" s="99"/>
      <c r="BH511" s="99"/>
      <c r="BI511" s="99"/>
      <c r="BJ511" s="99"/>
      <c r="BK511" s="99"/>
      <c r="BL511" s="99"/>
      <c r="BM511" s="99"/>
      <c r="BN511" s="99"/>
      <c r="BO511" s="99"/>
      <c r="BP511" s="99"/>
      <c r="BQ511" s="99"/>
      <c r="BR511" s="99"/>
      <c r="BS511" s="99"/>
      <c r="BT511" s="99"/>
      <c r="BU511" s="99"/>
      <c r="BV511" s="99"/>
      <c r="BW511" s="99"/>
      <c r="BX511" s="99"/>
      <c r="BY511" s="99"/>
      <c r="BZ511" s="99"/>
      <c r="CA511" s="99"/>
      <c r="CB511" s="99"/>
      <c r="CC511" s="99"/>
      <c r="CD511" s="99"/>
      <c r="CE511" s="99"/>
      <c r="CF511" s="99"/>
    </row>
    <row r="512" spans="1:84" s="118" customFormat="1" ht="16.5" customHeight="1" x14ac:dyDescent="0.2">
      <c r="A512" s="89"/>
      <c r="B512" s="89"/>
      <c r="C512" s="167" t="s">
        <v>66</v>
      </c>
      <c r="D512" s="168"/>
      <c r="E512" s="168"/>
      <c r="F512" s="168"/>
      <c r="G512" s="168"/>
      <c r="H512" s="168"/>
      <c r="I512" s="168"/>
      <c r="J512" s="168"/>
      <c r="K512" s="168"/>
      <c r="L512" s="168"/>
      <c r="M512" s="168"/>
      <c r="N512" s="168"/>
      <c r="O512" s="168"/>
      <c r="P512" s="168"/>
      <c r="Q512" s="168"/>
      <c r="R512" s="168"/>
      <c r="S512" s="168"/>
      <c r="T512" s="169"/>
    </row>
    <row r="513" spans="1:84" s="118" customFormat="1" ht="16.5" customHeight="1" x14ac:dyDescent="0.2">
      <c r="A513" s="89"/>
      <c r="B513" s="36"/>
      <c r="C513" s="155" t="s">
        <v>156</v>
      </c>
      <c r="D513" s="156"/>
      <c r="E513" s="156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7"/>
    </row>
    <row r="514" spans="1:84" s="118" customFormat="1" ht="16.5" customHeight="1" x14ac:dyDescent="0.2">
      <c r="A514" s="89"/>
      <c r="B514" s="36"/>
      <c r="C514" s="155" t="s">
        <v>158</v>
      </c>
      <c r="D514" s="156"/>
      <c r="E514" s="156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156"/>
      <c r="Q514" s="156"/>
      <c r="R514" s="156"/>
      <c r="S514" s="156"/>
      <c r="T514" s="157"/>
    </row>
    <row r="515" spans="1:84" s="118" customFormat="1" ht="16.5" customHeight="1" x14ac:dyDescent="0.2">
      <c r="A515" s="89"/>
      <c r="B515" s="36"/>
      <c r="C515" s="155" t="s">
        <v>159</v>
      </c>
      <c r="D515" s="156"/>
      <c r="E515" s="156"/>
      <c r="F515" s="156"/>
      <c r="G515" s="156"/>
      <c r="H515" s="156"/>
      <c r="I515" s="156"/>
      <c r="J515" s="156"/>
      <c r="K515" s="156"/>
      <c r="L515" s="156"/>
      <c r="M515" s="156"/>
      <c r="N515" s="156"/>
      <c r="O515" s="156"/>
      <c r="P515" s="156"/>
      <c r="Q515" s="156"/>
      <c r="R515" s="156"/>
      <c r="S515" s="156"/>
      <c r="T515" s="157"/>
    </row>
    <row r="516" spans="1:84" s="118" customFormat="1" ht="16.5" customHeight="1" x14ac:dyDescent="0.2">
      <c r="A516" s="89"/>
      <c r="B516" s="36"/>
      <c r="C516" s="155" t="s">
        <v>160</v>
      </c>
      <c r="D516" s="156"/>
      <c r="E516" s="156"/>
      <c r="F516" s="156"/>
      <c r="G516" s="156"/>
      <c r="H516" s="156"/>
      <c r="I516" s="156"/>
      <c r="J516" s="156"/>
      <c r="K516" s="156"/>
      <c r="L516" s="156"/>
      <c r="M516" s="156"/>
      <c r="N516" s="156"/>
      <c r="O516" s="156"/>
      <c r="P516" s="156"/>
      <c r="Q516" s="156"/>
      <c r="R516" s="156"/>
      <c r="S516" s="156"/>
      <c r="T516" s="157"/>
    </row>
    <row r="517" spans="1:84" s="118" customFormat="1" ht="6" customHeight="1" x14ac:dyDescent="0.2">
      <c r="A517" s="89"/>
      <c r="B517" s="36"/>
      <c r="C517" s="155"/>
      <c r="D517" s="156"/>
      <c r="E517" s="156"/>
      <c r="F517" s="156"/>
      <c r="G517" s="156"/>
      <c r="H517" s="156"/>
      <c r="I517" s="156"/>
      <c r="J517" s="156"/>
      <c r="K517" s="156"/>
      <c r="L517" s="156"/>
      <c r="M517" s="156"/>
      <c r="N517" s="156"/>
      <c r="O517" s="156"/>
      <c r="P517" s="156"/>
      <c r="Q517" s="156"/>
      <c r="R517" s="156"/>
      <c r="S517" s="156"/>
      <c r="T517" s="157"/>
    </row>
    <row r="518" spans="1:84" s="118" customFormat="1" ht="16.5" customHeight="1" x14ac:dyDescent="0.2">
      <c r="A518" s="89"/>
      <c r="B518" s="36"/>
      <c r="C518" s="155" t="s">
        <v>186</v>
      </c>
      <c r="D518" s="156"/>
      <c r="E518" s="156"/>
      <c r="F518" s="156"/>
      <c r="G518" s="156"/>
      <c r="H518" s="156"/>
      <c r="I518" s="156"/>
      <c r="J518" s="156"/>
      <c r="K518" s="156"/>
      <c r="L518" s="156"/>
      <c r="M518" s="156"/>
      <c r="N518" s="156"/>
      <c r="O518" s="156"/>
      <c r="P518" s="156"/>
      <c r="Q518" s="156"/>
      <c r="R518" s="156"/>
      <c r="S518" s="156"/>
      <c r="T518" s="157"/>
    </row>
    <row r="519" spans="1:84" s="118" customFormat="1" ht="16.5" customHeight="1" x14ac:dyDescent="0.2">
      <c r="A519" s="89"/>
      <c r="B519" s="36"/>
      <c r="C519" s="155" t="s">
        <v>196</v>
      </c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7"/>
    </row>
    <row r="520" spans="1:84" s="118" customFormat="1" ht="16.5" customHeight="1" x14ac:dyDescent="0.2">
      <c r="A520" s="89"/>
      <c r="B520" s="36"/>
      <c r="C520" s="155" t="s">
        <v>197</v>
      </c>
      <c r="D520" s="156"/>
      <c r="E520" s="156"/>
      <c r="F520" s="156"/>
      <c r="G520" s="156"/>
      <c r="H520" s="156"/>
      <c r="I520" s="156"/>
      <c r="J520" s="156"/>
      <c r="K520" s="156"/>
      <c r="L520" s="156"/>
      <c r="M520" s="156"/>
      <c r="N520" s="156"/>
      <c r="O520" s="156"/>
      <c r="P520" s="156"/>
      <c r="Q520" s="156"/>
      <c r="R520" s="156"/>
      <c r="S520" s="156"/>
      <c r="T520" s="157"/>
    </row>
    <row r="521" spans="1:84" s="118" customFormat="1" ht="16.5" customHeight="1" x14ac:dyDescent="0.2">
      <c r="A521" s="89"/>
      <c r="B521" s="36"/>
      <c r="C521" s="155" t="s">
        <v>198</v>
      </c>
      <c r="D521" s="156"/>
      <c r="E521" s="156"/>
      <c r="F521" s="156"/>
      <c r="G521" s="156"/>
      <c r="H521" s="156"/>
      <c r="I521" s="156"/>
      <c r="J521" s="156"/>
      <c r="K521" s="156"/>
      <c r="L521" s="156"/>
      <c r="M521" s="156"/>
      <c r="N521" s="156"/>
      <c r="O521" s="156"/>
      <c r="P521" s="156"/>
      <c r="Q521" s="156"/>
      <c r="R521" s="156"/>
      <c r="S521" s="156"/>
      <c r="T521" s="157"/>
    </row>
    <row r="522" spans="1:84" s="118" customFormat="1" ht="8.25" customHeight="1" x14ac:dyDescent="0.2">
      <c r="A522" s="89"/>
      <c r="B522" s="36"/>
      <c r="C522" s="155"/>
      <c r="D522" s="156"/>
      <c r="E522" s="156"/>
      <c r="F522" s="156"/>
      <c r="G522" s="156"/>
      <c r="H522" s="156"/>
      <c r="I522" s="156"/>
      <c r="J522" s="156"/>
      <c r="K522" s="156"/>
      <c r="L522" s="156"/>
      <c r="M522" s="156"/>
      <c r="N522" s="156"/>
      <c r="O522" s="156"/>
      <c r="P522" s="156"/>
      <c r="Q522" s="156"/>
      <c r="R522" s="156"/>
      <c r="S522" s="156"/>
      <c r="T522" s="157"/>
    </row>
    <row r="523" spans="1:84" s="118" customFormat="1" ht="16.5" customHeight="1" x14ac:dyDescent="0.2">
      <c r="A523" s="89"/>
      <c r="B523" s="36"/>
      <c r="C523" s="155" t="s">
        <v>199</v>
      </c>
      <c r="D523" s="156"/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156"/>
      <c r="Q523" s="156"/>
      <c r="R523" s="156"/>
      <c r="S523" s="156"/>
      <c r="T523" s="157"/>
    </row>
    <row r="524" spans="1:84" s="118" customFormat="1" ht="16.5" customHeight="1" x14ac:dyDescent="0.2">
      <c r="A524" s="89"/>
      <c r="B524" s="36"/>
      <c r="C524" s="152" t="s">
        <v>153</v>
      </c>
      <c r="D524" s="153"/>
      <c r="E524" s="153"/>
      <c r="F524" s="153"/>
      <c r="G524" s="153"/>
      <c r="H524" s="153"/>
      <c r="I524" s="153"/>
      <c r="J524" s="153"/>
      <c r="K524" s="153"/>
      <c r="L524" s="153"/>
      <c r="M524" s="153"/>
      <c r="N524" s="153"/>
      <c r="O524" s="153"/>
      <c r="P524" s="153"/>
      <c r="Q524" s="153"/>
      <c r="R524" s="153"/>
      <c r="S524" s="153"/>
      <c r="T524" s="154"/>
    </row>
    <row r="525" spans="1:84" s="1" customFormat="1" ht="16.5" customHeight="1" x14ac:dyDescent="0.2">
      <c r="A525" s="36"/>
      <c r="B525" s="45">
        <v>85404</v>
      </c>
      <c r="C525" s="44"/>
      <c r="D525" s="158" t="s">
        <v>27</v>
      </c>
      <c r="E525" s="70" t="s">
        <v>61</v>
      </c>
      <c r="F525" s="37">
        <f>G525+P525</f>
        <v>210068</v>
      </c>
      <c r="G525" s="38">
        <f>H525+K525+L525+M525</f>
        <v>210068</v>
      </c>
      <c r="H525" s="39">
        <f>SUM(I525:J525)</f>
        <v>111468</v>
      </c>
      <c r="I525" s="39">
        <v>111468</v>
      </c>
      <c r="J525" s="39"/>
      <c r="K525" s="39">
        <v>98600</v>
      </c>
      <c r="L525" s="119"/>
      <c r="M525" s="119"/>
      <c r="N525" s="119"/>
      <c r="O525" s="150"/>
      <c r="P525" s="52"/>
      <c r="Q525" s="119"/>
      <c r="R525" s="119"/>
      <c r="S525" s="119"/>
      <c r="T525" s="119"/>
      <c r="V525" s="99"/>
      <c r="W525" s="99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99"/>
      <c r="AI525" s="99"/>
      <c r="AJ525" s="99"/>
      <c r="AK525" s="99"/>
      <c r="AL525" s="99"/>
      <c r="AM525" s="99"/>
      <c r="AN525" s="99"/>
      <c r="AO525" s="99"/>
      <c r="AP525" s="99"/>
      <c r="AQ525" s="99"/>
      <c r="AR525" s="99"/>
      <c r="AS525" s="99"/>
      <c r="AT525" s="99"/>
      <c r="AU525" s="99"/>
      <c r="AV525" s="99"/>
      <c r="AW525" s="99"/>
      <c r="AX525" s="99"/>
      <c r="AY525" s="99"/>
      <c r="AZ525" s="99"/>
      <c r="BA525" s="99"/>
      <c r="BB525" s="99"/>
      <c r="BC525" s="99"/>
      <c r="BD525" s="99"/>
      <c r="BE525" s="99"/>
      <c r="BF525" s="99"/>
      <c r="BG525" s="99"/>
      <c r="BH525" s="99"/>
      <c r="BI525" s="99"/>
      <c r="BJ525" s="99"/>
      <c r="BK525" s="99"/>
      <c r="BL525" s="99"/>
      <c r="BM525" s="99"/>
      <c r="BN525" s="99"/>
      <c r="BO525" s="99"/>
      <c r="BP525" s="99"/>
      <c r="BQ525" s="99"/>
      <c r="BR525" s="99"/>
      <c r="BS525" s="99"/>
      <c r="BT525" s="99"/>
      <c r="BU525" s="99"/>
      <c r="BV525" s="99"/>
      <c r="BW525" s="99"/>
      <c r="BX525" s="99"/>
      <c r="BY525" s="99"/>
      <c r="BZ525" s="99"/>
      <c r="CA525" s="99"/>
      <c r="CB525" s="99"/>
      <c r="CC525" s="99"/>
      <c r="CD525" s="99"/>
      <c r="CE525" s="99"/>
      <c r="CF525" s="99"/>
    </row>
    <row r="526" spans="1:84" s="9" customFormat="1" ht="16.5" customHeight="1" x14ac:dyDescent="0.2">
      <c r="A526" s="36"/>
      <c r="B526" s="36"/>
      <c r="C526" s="44"/>
      <c r="D526" s="158"/>
      <c r="E526" s="70" t="s">
        <v>62</v>
      </c>
      <c r="F526" s="37">
        <f>G526+P526</f>
        <v>13500</v>
      </c>
      <c r="G526" s="38">
        <f>H526+K526+L526+M526</f>
        <v>13500</v>
      </c>
      <c r="H526" s="39">
        <f>SUM(I526:J526)</f>
        <v>13500</v>
      </c>
      <c r="I526" s="39">
        <f>I530+I534+I538+I542</f>
        <v>13500</v>
      </c>
      <c r="J526" s="39"/>
      <c r="K526" s="39"/>
      <c r="L526" s="119"/>
      <c r="M526" s="119"/>
      <c r="N526" s="119"/>
      <c r="O526" s="150"/>
      <c r="P526" s="52"/>
      <c r="Q526" s="119"/>
      <c r="R526" s="119"/>
      <c r="S526" s="119"/>
      <c r="T526" s="119"/>
      <c r="U526" s="10"/>
      <c r="V526" s="99"/>
      <c r="W526" s="99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99"/>
      <c r="AK526" s="99"/>
      <c r="AL526" s="99"/>
      <c r="AM526" s="99"/>
      <c r="AN526" s="99"/>
      <c r="AO526" s="99"/>
      <c r="AP526" s="99"/>
      <c r="AQ526" s="99"/>
      <c r="AR526" s="99"/>
      <c r="AS526" s="99"/>
      <c r="AT526" s="99"/>
      <c r="AU526" s="99"/>
      <c r="AV526" s="99"/>
      <c r="AW526" s="99"/>
      <c r="AX526" s="99"/>
      <c r="AY526" s="99"/>
      <c r="AZ526" s="99"/>
      <c r="BA526" s="99"/>
      <c r="BB526" s="99"/>
      <c r="BC526" s="99"/>
      <c r="BD526" s="99"/>
      <c r="BE526" s="99"/>
      <c r="BF526" s="99"/>
      <c r="BG526" s="99"/>
      <c r="BH526" s="99"/>
      <c r="BI526" s="99"/>
      <c r="BJ526" s="99"/>
      <c r="BK526" s="99"/>
      <c r="BL526" s="99"/>
      <c r="BM526" s="99"/>
      <c r="BN526" s="99"/>
      <c r="BO526" s="99"/>
      <c r="BP526" s="99"/>
      <c r="BQ526" s="99"/>
      <c r="BR526" s="99"/>
      <c r="BS526" s="99"/>
      <c r="BT526" s="99"/>
      <c r="BU526" s="99"/>
      <c r="BV526" s="99"/>
      <c r="BW526" s="99"/>
      <c r="BX526" s="99"/>
      <c r="BY526" s="99"/>
      <c r="BZ526" s="99"/>
      <c r="CA526" s="99"/>
      <c r="CB526" s="99"/>
      <c r="CC526" s="99"/>
      <c r="CD526" s="99"/>
      <c r="CE526" s="99"/>
      <c r="CF526" s="99"/>
    </row>
    <row r="527" spans="1:84" s="9" customFormat="1" ht="16.5" customHeight="1" x14ac:dyDescent="0.2">
      <c r="A527" s="36"/>
      <c r="B527" s="36"/>
      <c r="C527" s="44"/>
      <c r="D527" s="158"/>
      <c r="E527" s="70" t="s">
        <v>63</v>
      </c>
      <c r="F527" s="37">
        <f>G527+P527</f>
        <v>2000</v>
      </c>
      <c r="G527" s="38">
        <f>H527+K527+L527+M527</f>
        <v>2000</v>
      </c>
      <c r="H527" s="39"/>
      <c r="I527" s="39"/>
      <c r="J527" s="39"/>
      <c r="K527" s="39">
        <f>K531+K535+K539+K543</f>
        <v>2000</v>
      </c>
      <c r="L527" s="119"/>
      <c r="M527" s="119"/>
      <c r="N527" s="119"/>
      <c r="O527" s="150"/>
      <c r="P527" s="52"/>
      <c r="Q527" s="119"/>
      <c r="R527" s="119"/>
      <c r="S527" s="119"/>
      <c r="T527" s="119"/>
      <c r="U527" s="10"/>
      <c r="V527" s="99"/>
      <c r="W527" s="99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99"/>
      <c r="AK527" s="99"/>
      <c r="AL527" s="99"/>
      <c r="AM527" s="99"/>
      <c r="AN527" s="99"/>
      <c r="AO527" s="99"/>
      <c r="AP527" s="99"/>
      <c r="AQ527" s="99"/>
      <c r="AR527" s="99"/>
      <c r="AS527" s="99"/>
      <c r="AT527" s="99"/>
      <c r="AU527" s="99"/>
      <c r="AV527" s="99"/>
      <c r="AW527" s="99"/>
      <c r="AX527" s="99"/>
      <c r="AY527" s="99"/>
      <c r="AZ527" s="99"/>
      <c r="BA527" s="99"/>
      <c r="BB527" s="99"/>
      <c r="BC527" s="99"/>
      <c r="BD527" s="99"/>
      <c r="BE527" s="99"/>
      <c r="BF527" s="99"/>
      <c r="BG527" s="99"/>
      <c r="BH527" s="99"/>
      <c r="BI527" s="99"/>
      <c r="BJ527" s="99"/>
      <c r="BK527" s="99"/>
      <c r="BL527" s="99"/>
      <c r="BM527" s="99"/>
      <c r="BN527" s="99"/>
      <c r="BO527" s="99"/>
      <c r="BP527" s="99"/>
      <c r="BQ527" s="99"/>
      <c r="BR527" s="99"/>
      <c r="BS527" s="99"/>
      <c r="BT527" s="99"/>
      <c r="BU527" s="99"/>
      <c r="BV527" s="99"/>
      <c r="BW527" s="99"/>
      <c r="BX527" s="99"/>
      <c r="BY527" s="99"/>
      <c r="BZ527" s="99"/>
      <c r="CA527" s="99"/>
      <c r="CB527" s="99"/>
      <c r="CC527" s="99"/>
      <c r="CD527" s="99"/>
      <c r="CE527" s="99"/>
      <c r="CF527" s="99"/>
    </row>
    <row r="528" spans="1:84" s="16" customFormat="1" ht="16.5" customHeight="1" x14ac:dyDescent="0.2">
      <c r="A528" s="66"/>
      <c r="B528" s="66"/>
      <c r="C528" s="40"/>
      <c r="D528" s="159"/>
      <c r="E528" s="71" t="s">
        <v>64</v>
      </c>
      <c r="F528" s="41">
        <f t="shared" ref="F528:K528" si="37">F525-F526+F527</f>
        <v>198568</v>
      </c>
      <c r="G528" s="42">
        <f t="shared" si="37"/>
        <v>198568</v>
      </c>
      <c r="H528" s="41">
        <f t="shared" si="37"/>
        <v>97968</v>
      </c>
      <c r="I528" s="41">
        <f t="shared" si="37"/>
        <v>97968</v>
      </c>
      <c r="J528" s="55"/>
      <c r="K528" s="41">
        <f t="shared" si="37"/>
        <v>100600</v>
      </c>
      <c r="L528" s="41"/>
      <c r="M528" s="41"/>
      <c r="N528" s="41"/>
      <c r="O528" s="43"/>
      <c r="P528" s="42"/>
      <c r="Q528" s="41"/>
      <c r="R528" s="41"/>
      <c r="S528" s="55"/>
      <c r="T528" s="55"/>
      <c r="V528" s="99"/>
      <c r="W528" s="99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99"/>
      <c r="AI528" s="99"/>
      <c r="AJ528" s="99"/>
      <c r="AK528" s="99"/>
      <c r="AL528" s="99"/>
      <c r="AM528" s="99"/>
      <c r="AN528" s="99"/>
      <c r="AO528" s="99"/>
      <c r="AP528" s="99"/>
      <c r="AQ528" s="99"/>
      <c r="AR528" s="99"/>
      <c r="AS528" s="99"/>
      <c r="AT528" s="99"/>
      <c r="AU528" s="99"/>
      <c r="AV528" s="99"/>
      <c r="AW528" s="99"/>
      <c r="AX528" s="99"/>
      <c r="AY528" s="99"/>
      <c r="AZ528" s="99"/>
      <c r="BA528" s="99"/>
      <c r="BB528" s="99"/>
      <c r="BC528" s="99"/>
      <c r="BD528" s="99"/>
      <c r="BE528" s="99"/>
      <c r="BF528" s="99"/>
      <c r="BG528" s="99"/>
      <c r="BH528" s="99"/>
      <c r="BI528" s="99"/>
      <c r="BJ528" s="99"/>
      <c r="BK528" s="99"/>
      <c r="BL528" s="99"/>
      <c r="BM528" s="99"/>
      <c r="BN528" s="99"/>
      <c r="BO528" s="99"/>
      <c r="BP528" s="99"/>
      <c r="BQ528" s="99"/>
      <c r="BR528" s="99"/>
      <c r="BS528" s="99"/>
      <c r="BT528" s="99"/>
      <c r="BU528" s="99"/>
      <c r="BV528" s="99"/>
      <c r="BW528" s="99"/>
      <c r="BX528" s="99"/>
      <c r="BY528" s="99"/>
      <c r="BZ528" s="99"/>
      <c r="CA528" s="99"/>
      <c r="CB528" s="99"/>
      <c r="CC528" s="99"/>
      <c r="CD528" s="99"/>
      <c r="CE528" s="99"/>
      <c r="CF528" s="99"/>
    </row>
    <row r="529" spans="1:84" s="16" customFormat="1" ht="16.5" customHeight="1" x14ac:dyDescent="0.2">
      <c r="A529" s="44"/>
      <c r="B529" s="44"/>
      <c r="C529" s="44">
        <v>2540</v>
      </c>
      <c r="D529" s="160" t="s">
        <v>40</v>
      </c>
      <c r="E529" s="70" t="s">
        <v>61</v>
      </c>
      <c r="F529" s="37">
        <f>G529+P529</f>
        <v>98600</v>
      </c>
      <c r="G529" s="38">
        <f>H529+K529+L529+M529</f>
        <v>98600</v>
      </c>
      <c r="H529" s="39"/>
      <c r="I529" s="39"/>
      <c r="J529" s="39"/>
      <c r="K529" s="39">
        <v>98600</v>
      </c>
      <c r="L529" s="39"/>
      <c r="M529" s="39"/>
      <c r="N529" s="39"/>
      <c r="O529" s="51"/>
      <c r="P529" s="52"/>
      <c r="Q529" s="39"/>
      <c r="R529" s="39"/>
      <c r="S529" s="39"/>
      <c r="T529" s="39"/>
      <c r="U529" s="1"/>
      <c r="V529" s="99"/>
      <c r="W529" s="99"/>
      <c r="X529" s="99"/>
      <c r="Y529" s="99"/>
      <c r="Z529" s="99"/>
      <c r="AA529" s="99"/>
      <c r="AB529" s="99"/>
      <c r="AC529" s="99"/>
      <c r="AD529" s="99"/>
      <c r="AE529" s="99"/>
      <c r="AF529" s="99"/>
      <c r="AG529" s="99"/>
      <c r="AH529" s="99"/>
      <c r="AI529" s="99"/>
      <c r="AJ529" s="99"/>
      <c r="AK529" s="99"/>
      <c r="AL529" s="99"/>
      <c r="AM529" s="99"/>
      <c r="AN529" s="99"/>
      <c r="AO529" s="99"/>
      <c r="AP529" s="99"/>
      <c r="AQ529" s="99"/>
      <c r="AR529" s="99"/>
      <c r="AS529" s="99"/>
      <c r="AT529" s="99"/>
      <c r="AU529" s="99"/>
      <c r="AV529" s="99"/>
      <c r="AW529" s="99"/>
      <c r="AX529" s="99"/>
      <c r="AY529" s="99"/>
      <c r="AZ529" s="99"/>
      <c r="BA529" s="99"/>
      <c r="BB529" s="99"/>
      <c r="BC529" s="99"/>
      <c r="BD529" s="99"/>
      <c r="BE529" s="99"/>
      <c r="BF529" s="99"/>
      <c r="BG529" s="99"/>
      <c r="BH529" s="99"/>
      <c r="BI529" s="99"/>
      <c r="BJ529" s="99"/>
      <c r="BK529" s="99"/>
      <c r="BL529" s="99"/>
      <c r="BM529" s="99"/>
      <c r="BN529" s="99"/>
      <c r="BO529" s="99"/>
      <c r="BP529" s="99"/>
      <c r="BQ529" s="99"/>
      <c r="BR529" s="99"/>
      <c r="BS529" s="99"/>
      <c r="BT529" s="99"/>
      <c r="BU529" s="99"/>
      <c r="BV529" s="99"/>
      <c r="BW529" s="99"/>
      <c r="BX529" s="99"/>
      <c r="BY529" s="99"/>
      <c r="BZ529" s="99"/>
      <c r="CA529" s="99"/>
      <c r="CB529" s="99"/>
      <c r="CC529" s="99"/>
      <c r="CD529" s="99"/>
      <c r="CE529" s="99"/>
      <c r="CF529" s="99"/>
    </row>
    <row r="530" spans="1:84" s="16" customFormat="1" ht="16.5" customHeight="1" x14ac:dyDescent="0.2">
      <c r="A530" s="36"/>
      <c r="B530" s="36"/>
      <c r="C530" s="44"/>
      <c r="D530" s="161"/>
      <c r="E530" s="70" t="s">
        <v>62</v>
      </c>
      <c r="F530" s="37"/>
      <c r="G530" s="38"/>
      <c r="H530" s="39"/>
      <c r="I530" s="39"/>
      <c r="J530" s="39"/>
      <c r="K530" s="39"/>
      <c r="L530" s="39"/>
      <c r="M530" s="39"/>
      <c r="N530" s="39"/>
      <c r="O530" s="51"/>
      <c r="P530" s="38"/>
      <c r="Q530" s="39"/>
      <c r="R530" s="39"/>
      <c r="S530" s="39"/>
      <c r="T530" s="39"/>
      <c r="U530" s="9"/>
      <c r="V530" s="99"/>
      <c r="W530" s="99"/>
      <c r="X530" s="99"/>
      <c r="Y530" s="99"/>
      <c r="Z530" s="99"/>
      <c r="AA530" s="99"/>
      <c r="AB530" s="99"/>
      <c r="AC530" s="99"/>
      <c r="AD530" s="99"/>
      <c r="AE530" s="99"/>
      <c r="AF530" s="99"/>
      <c r="AG530" s="99"/>
      <c r="AH530" s="99"/>
      <c r="AI530" s="99"/>
      <c r="AJ530" s="99"/>
      <c r="AK530" s="99"/>
      <c r="AL530" s="99"/>
      <c r="AM530" s="99"/>
      <c r="AN530" s="99"/>
      <c r="AO530" s="99"/>
      <c r="AP530" s="99"/>
      <c r="AQ530" s="99"/>
      <c r="AR530" s="99"/>
      <c r="AS530" s="99"/>
      <c r="AT530" s="99"/>
      <c r="AU530" s="99"/>
      <c r="AV530" s="99"/>
      <c r="AW530" s="99"/>
      <c r="AX530" s="99"/>
      <c r="AY530" s="99"/>
      <c r="AZ530" s="99"/>
      <c r="BA530" s="99"/>
      <c r="BB530" s="99"/>
      <c r="BC530" s="99"/>
      <c r="BD530" s="99"/>
      <c r="BE530" s="99"/>
      <c r="BF530" s="99"/>
      <c r="BG530" s="99"/>
      <c r="BH530" s="99"/>
      <c r="BI530" s="99"/>
      <c r="BJ530" s="99"/>
      <c r="BK530" s="99"/>
      <c r="BL530" s="99"/>
      <c r="BM530" s="99"/>
      <c r="BN530" s="99"/>
      <c r="BO530" s="99"/>
      <c r="BP530" s="99"/>
      <c r="BQ530" s="99"/>
      <c r="BR530" s="99"/>
      <c r="BS530" s="99"/>
      <c r="BT530" s="99"/>
      <c r="BU530" s="99"/>
      <c r="BV530" s="99"/>
      <c r="BW530" s="99"/>
      <c r="BX530" s="99"/>
      <c r="BY530" s="99"/>
      <c r="BZ530" s="99"/>
      <c r="CA530" s="99"/>
      <c r="CB530" s="99"/>
      <c r="CC530" s="99"/>
      <c r="CD530" s="99"/>
      <c r="CE530" s="99"/>
      <c r="CF530" s="99"/>
    </row>
    <row r="531" spans="1:84" s="16" customFormat="1" ht="16.5" customHeight="1" x14ac:dyDescent="0.2">
      <c r="A531" s="36"/>
      <c r="B531" s="36"/>
      <c r="C531" s="44"/>
      <c r="D531" s="161"/>
      <c r="E531" s="70" t="s">
        <v>63</v>
      </c>
      <c r="F531" s="37">
        <f>G531+P531</f>
        <v>2000</v>
      </c>
      <c r="G531" s="38">
        <f>H531+K531+L531+M531</f>
        <v>2000</v>
      </c>
      <c r="H531" s="39"/>
      <c r="I531" s="39"/>
      <c r="J531" s="39"/>
      <c r="K531" s="39">
        <v>2000</v>
      </c>
      <c r="L531" s="39"/>
      <c r="M531" s="39"/>
      <c r="N531" s="39"/>
      <c r="O531" s="51"/>
      <c r="P531" s="38"/>
      <c r="Q531" s="39"/>
      <c r="R531" s="39"/>
      <c r="S531" s="39"/>
      <c r="T531" s="39"/>
      <c r="U531" s="9"/>
      <c r="V531" s="99"/>
      <c r="W531" s="99"/>
      <c r="X531" s="99"/>
      <c r="Y531" s="99"/>
      <c r="Z531" s="99"/>
      <c r="AA531" s="99"/>
      <c r="AB531" s="99"/>
      <c r="AC531" s="99"/>
      <c r="AD531" s="99"/>
      <c r="AE531" s="99"/>
      <c r="AF531" s="99"/>
      <c r="AG531" s="99"/>
      <c r="AH531" s="99"/>
      <c r="AI531" s="99"/>
      <c r="AJ531" s="99"/>
      <c r="AK531" s="99"/>
      <c r="AL531" s="99"/>
      <c r="AM531" s="99"/>
      <c r="AN531" s="99"/>
      <c r="AO531" s="99"/>
      <c r="AP531" s="99"/>
      <c r="AQ531" s="99"/>
      <c r="AR531" s="99"/>
      <c r="AS531" s="99"/>
      <c r="AT531" s="99"/>
      <c r="AU531" s="99"/>
      <c r="AV531" s="99"/>
      <c r="AW531" s="99"/>
      <c r="AX531" s="99"/>
      <c r="AY531" s="99"/>
      <c r="AZ531" s="99"/>
      <c r="BA531" s="99"/>
      <c r="BB531" s="99"/>
      <c r="BC531" s="99"/>
      <c r="BD531" s="99"/>
      <c r="BE531" s="99"/>
      <c r="BF531" s="99"/>
      <c r="BG531" s="99"/>
      <c r="BH531" s="99"/>
      <c r="BI531" s="99"/>
      <c r="BJ531" s="99"/>
      <c r="BK531" s="99"/>
      <c r="BL531" s="99"/>
      <c r="BM531" s="99"/>
      <c r="BN531" s="99"/>
      <c r="BO531" s="99"/>
      <c r="BP531" s="99"/>
      <c r="BQ531" s="99"/>
      <c r="BR531" s="99"/>
      <c r="BS531" s="99"/>
      <c r="BT531" s="99"/>
      <c r="BU531" s="99"/>
      <c r="BV531" s="99"/>
      <c r="BW531" s="99"/>
      <c r="BX531" s="99"/>
      <c r="BY531" s="99"/>
      <c r="BZ531" s="99"/>
      <c r="CA531" s="99"/>
      <c r="CB531" s="99"/>
      <c r="CC531" s="99"/>
      <c r="CD531" s="99"/>
      <c r="CE531" s="99"/>
      <c r="CF531" s="99"/>
    </row>
    <row r="532" spans="1:84" s="16" customFormat="1" ht="16.5" customHeight="1" x14ac:dyDescent="0.2">
      <c r="A532" s="66"/>
      <c r="B532" s="66"/>
      <c r="C532" s="40"/>
      <c r="D532" s="162"/>
      <c r="E532" s="71" t="s">
        <v>64</v>
      </c>
      <c r="F532" s="41">
        <f>F529-F530+F531</f>
        <v>100600</v>
      </c>
      <c r="G532" s="42">
        <f>G529-G530+G531</f>
        <v>100600</v>
      </c>
      <c r="H532" s="41"/>
      <c r="I532" s="41"/>
      <c r="J532" s="41"/>
      <c r="K532" s="41">
        <f>K529-K530+K531</f>
        <v>100600</v>
      </c>
      <c r="L532" s="41"/>
      <c r="M532" s="41"/>
      <c r="N532" s="41"/>
      <c r="O532" s="43"/>
      <c r="P532" s="42"/>
      <c r="Q532" s="41"/>
      <c r="R532" s="41"/>
      <c r="S532" s="55"/>
      <c r="T532" s="55"/>
      <c r="V532" s="99"/>
      <c r="W532" s="99"/>
      <c r="X532" s="99"/>
      <c r="Y532" s="99"/>
      <c r="Z532" s="99"/>
      <c r="AA532" s="99"/>
      <c r="AB532" s="99"/>
      <c r="AC532" s="99"/>
      <c r="AD532" s="99"/>
      <c r="AE532" s="99"/>
      <c r="AF532" s="99"/>
      <c r="AG532" s="99"/>
      <c r="AH532" s="99"/>
      <c r="AI532" s="99"/>
      <c r="AJ532" s="99"/>
      <c r="AK532" s="99"/>
      <c r="AL532" s="99"/>
      <c r="AM532" s="99"/>
      <c r="AN532" s="99"/>
      <c r="AO532" s="99"/>
      <c r="AP532" s="99"/>
      <c r="AQ532" s="99"/>
      <c r="AR532" s="99"/>
      <c r="AS532" s="99"/>
      <c r="AT532" s="99"/>
      <c r="AU532" s="99"/>
      <c r="AV532" s="99"/>
      <c r="AW532" s="99"/>
      <c r="AX532" s="99"/>
      <c r="AY532" s="99"/>
      <c r="AZ532" s="99"/>
      <c r="BA532" s="99"/>
      <c r="BB532" s="99"/>
      <c r="BC532" s="99"/>
      <c r="BD532" s="99"/>
      <c r="BE532" s="99"/>
      <c r="BF532" s="99"/>
      <c r="BG532" s="99"/>
      <c r="BH532" s="99"/>
      <c r="BI532" s="99"/>
      <c r="BJ532" s="99"/>
      <c r="BK532" s="99"/>
      <c r="BL532" s="99"/>
      <c r="BM532" s="99"/>
      <c r="BN532" s="99"/>
      <c r="BO532" s="99"/>
      <c r="BP532" s="99"/>
      <c r="BQ532" s="99"/>
      <c r="BR532" s="99"/>
      <c r="BS532" s="99"/>
      <c r="BT532" s="99"/>
      <c r="BU532" s="99"/>
      <c r="BV532" s="99"/>
      <c r="BW532" s="99"/>
      <c r="BX532" s="99"/>
      <c r="BY532" s="99"/>
      <c r="BZ532" s="99"/>
      <c r="CA532" s="99"/>
      <c r="CB532" s="99"/>
      <c r="CC532" s="99"/>
      <c r="CD532" s="99"/>
      <c r="CE532" s="99"/>
      <c r="CF532" s="99"/>
    </row>
    <row r="533" spans="1:84" s="1" customFormat="1" ht="16.5" customHeight="1" x14ac:dyDescent="0.2">
      <c r="A533" s="44"/>
      <c r="B533" s="44"/>
      <c r="C533" s="44">
        <v>4010</v>
      </c>
      <c r="D533" s="160" t="s">
        <v>37</v>
      </c>
      <c r="E533" s="70" t="s">
        <v>61</v>
      </c>
      <c r="F533" s="37">
        <f>G533+P533</f>
        <v>89859</v>
      </c>
      <c r="G533" s="38">
        <f>H533+K533+L533+M533</f>
        <v>89859</v>
      </c>
      <c r="H533" s="39">
        <f>SUM(I533:J533)</f>
        <v>89859</v>
      </c>
      <c r="I533" s="39">
        <v>89859</v>
      </c>
      <c r="J533" s="39"/>
      <c r="K533" s="39"/>
      <c r="L533" s="39"/>
      <c r="M533" s="39"/>
      <c r="N533" s="39"/>
      <c r="O533" s="51"/>
      <c r="P533" s="52"/>
      <c r="Q533" s="39"/>
      <c r="R533" s="39"/>
      <c r="S533" s="39"/>
      <c r="T533" s="39"/>
      <c r="V533" s="99"/>
      <c r="W533" s="99"/>
      <c r="X533" s="99"/>
      <c r="Y533" s="99"/>
      <c r="Z533" s="99"/>
      <c r="AA533" s="99"/>
      <c r="AB533" s="99"/>
      <c r="AC533" s="99"/>
      <c r="AD533" s="99"/>
      <c r="AE533" s="99"/>
      <c r="AF533" s="99"/>
      <c r="AG533" s="99"/>
      <c r="AH533" s="99"/>
      <c r="AI533" s="99"/>
      <c r="AJ533" s="99"/>
      <c r="AK533" s="99"/>
      <c r="AL533" s="99"/>
      <c r="AM533" s="99"/>
      <c r="AN533" s="99"/>
      <c r="AO533" s="99"/>
      <c r="AP533" s="99"/>
      <c r="AQ533" s="99"/>
      <c r="AR533" s="99"/>
      <c r="AS533" s="99"/>
      <c r="AT533" s="99"/>
      <c r="AU533" s="99"/>
      <c r="AV533" s="99"/>
      <c r="AW533" s="99"/>
      <c r="AX533" s="99"/>
      <c r="AY533" s="99"/>
      <c r="AZ533" s="99"/>
      <c r="BA533" s="99"/>
      <c r="BB533" s="99"/>
      <c r="BC533" s="99"/>
      <c r="BD533" s="99"/>
      <c r="BE533" s="99"/>
      <c r="BF533" s="99"/>
      <c r="BG533" s="99"/>
      <c r="BH533" s="99"/>
      <c r="BI533" s="99"/>
      <c r="BJ533" s="99"/>
      <c r="BK533" s="99"/>
      <c r="BL533" s="99"/>
      <c r="BM533" s="99"/>
      <c r="BN533" s="99"/>
      <c r="BO533" s="99"/>
      <c r="BP533" s="99"/>
      <c r="BQ533" s="99"/>
      <c r="BR533" s="99"/>
      <c r="BS533" s="99"/>
      <c r="BT533" s="99"/>
      <c r="BU533" s="99"/>
      <c r="BV533" s="99"/>
      <c r="BW533" s="99"/>
      <c r="BX533" s="99"/>
      <c r="BY533" s="99"/>
      <c r="BZ533" s="99"/>
      <c r="CA533" s="99"/>
      <c r="CB533" s="99"/>
      <c r="CC533" s="99"/>
      <c r="CD533" s="99"/>
      <c r="CE533" s="99"/>
      <c r="CF533" s="99"/>
    </row>
    <row r="534" spans="1:84" s="9" customFormat="1" ht="16.5" customHeight="1" x14ac:dyDescent="0.2">
      <c r="A534" s="36"/>
      <c r="B534" s="36"/>
      <c r="C534" s="44"/>
      <c r="D534" s="161"/>
      <c r="E534" s="70" t="s">
        <v>62</v>
      </c>
      <c r="F534" s="37">
        <f>G534+P534</f>
        <v>11500</v>
      </c>
      <c r="G534" s="38">
        <f>H534+K534+L534+M534</f>
        <v>11500</v>
      </c>
      <c r="H534" s="39">
        <f>SUM(I534:J534)</f>
        <v>11500</v>
      </c>
      <c r="I534" s="39">
        <v>11500</v>
      </c>
      <c r="J534" s="39"/>
      <c r="K534" s="39"/>
      <c r="L534" s="39"/>
      <c r="M534" s="39"/>
      <c r="N534" s="39"/>
      <c r="O534" s="51"/>
      <c r="P534" s="38"/>
      <c r="Q534" s="39"/>
      <c r="R534" s="39"/>
      <c r="S534" s="39"/>
      <c r="T534" s="39"/>
      <c r="V534" s="99"/>
      <c r="W534" s="99"/>
      <c r="X534" s="99"/>
      <c r="Y534" s="99"/>
      <c r="Z534" s="99"/>
      <c r="AA534" s="99"/>
      <c r="AB534" s="99"/>
      <c r="AC534" s="99"/>
      <c r="AD534" s="99"/>
      <c r="AE534" s="99"/>
      <c r="AF534" s="99"/>
      <c r="AG534" s="99"/>
      <c r="AH534" s="99"/>
      <c r="AI534" s="99"/>
      <c r="AJ534" s="99"/>
      <c r="AK534" s="99"/>
      <c r="AL534" s="99"/>
      <c r="AM534" s="99"/>
      <c r="AN534" s="99"/>
      <c r="AO534" s="99"/>
      <c r="AP534" s="99"/>
      <c r="AQ534" s="99"/>
      <c r="AR534" s="99"/>
      <c r="AS534" s="99"/>
      <c r="AT534" s="99"/>
      <c r="AU534" s="99"/>
      <c r="AV534" s="99"/>
      <c r="AW534" s="99"/>
      <c r="AX534" s="99"/>
      <c r="AY534" s="99"/>
      <c r="AZ534" s="99"/>
      <c r="BA534" s="99"/>
      <c r="BB534" s="99"/>
      <c r="BC534" s="99"/>
      <c r="BD534" s="99"/>
      <c r="BE534" s="99"/>
      <c r="BF534" s="99"/>
      <c r="BG534" s="99"/>
      <c r="BH534" s="99"/>
      <c r="BI534" s="99"/>
      <c r="BJ534" s="99"/>
      <c r="BK534" s="99"/>
      <c r="BL534" s="99"/>
      <c r="BM534" s="99"/>
      <c r="BN534" s="99"/>
      <c r="BO534" s="99"/>
      <c r="BP534" s="99"/>
      <c r="BQ534" s="99"/>
      <c r="BR534" s="99"/>
      <c r="BS534" s="99"/>
      <c r="BT534" s="99"/>
      <c r="BU534" s="99"/>
      <c r="BV534" s="99"/>
      <c r="BW534" s="99"/>
      <c r="BX534" s="99"/>
      <c r="BY534" s="99"/>
      <c r="BZ534" s="99"/>
      <c r="CA534" s="99"/>
      <c r="CB534" s="99"/>
      <c r="CC534" s="99"/>
      <c r="CD534" s="99"/>
      <c r="CE534" s="99"/>
      <c r="CF534" s="99"/>
    </row>
    <row r="535" spans="1:84" s="9" customFormat="1" ht="16.5" customHeight="1" x14ac:dyDescent="0.2">
      <c r="A535" s="36"/>
      <c r="B535" s="36"/>
      <c r="C535" s="44"/>
      <c r="D535" s="161"/>
      <c r="E535" s="70" t="s">
        <v>63</v>
      </c>
      <c r="F535" s="37"/>
      <c r="G535" s="38"/>
      <c r="H535" s="39"/>
      <c r="I535" s="39"/>
      <c r="J535" s="39"/>
      <c r="K535" s="39"/>
      <c r="L535" s="39"/>
      <c r="M535" s="39"/>
      <c r="N535" s="39"/>
      <c r="O535" s="51"/>
      <c r="P535" s="38"/>
      <c r="Q535" s="39"/>
      <c r="R535" s="39"/>
      <c r="S535" s="39"/>
      <c r="T535" s="39"/>
      <c r="V535" s="99"/>
      <c r="W535" s="99"/>
      <c r="X535" s="99"/>
      <c r="Y535" s="99"/>
      <c r="Z535" s="99"/>
      <c r="AA535" s="99"/>
      <c r="AB535" s="99"/>
      <c r="AC535" s="99"/>
      <c r="AD535" s="99"/>
      <c r="AE535" s="99"/>
      <c r="AF535" s="99"/>
      <c r="AG535" s="99"/>
      <c r="AH535" s="99"/>
      <c r="AI535" s="99"/>
      <c r="AJ535" s="99"/>
      <c r="AK535" s="99"/>
      <c r="AL535" s="99"/>
      <c r="AM535" s="99"/>
      <c r="AN535" s="99"/>
      <c r="AO535" s="99"/>
      <c r="AP535" s="99"/>
      <c r="AQ535" s="99"/>
      <c r="AR535" s="99"/>
      <c r="AS535" s="99"/>
      <c r="AT535" s="99"/>
      <c r="AU535" s="99"/>
      <c r="AV535" s="99"/>
      <c r="AW535" s="99"/>
      <c r="AX535" s="99"/>
      <c r="AY535" s="99"/>
      <c r="AZ535" s="99"/>
      <c r="BA535" s="99"/>
      <c r="BB535" s="99"/>
      <c r="BC535" s="99"/>
      <c r="BD535" s="99"/>
      <c r="BE535" s="99"/>
      <c r="BF535" s="99"/>
      <c r="BG535" s="99"/>
      <c r="BH535" s="99"/>
      <c r="BI535" s="99"/>
      <c r="BJ535" s="99"/>
      <c r="BK535" s="99"/>
      <c r="BL535" s="99"/>
      <c r="BM535" s="99"/>
      <c r="BN535" s="99"/>
      <c r="BO535" s="99"/>
      <c r="BP535" s="99"/>
      <c r="BQ535" s="99"/>
      <c r="BR535" s="99"/>
      <c r="BS535" s="99"/>
      <c r="BT535" s="99"/>
      <c r="BU535" s="99"/>
      <c r="BV535" s="99"/>
      <c r="BW535" s="99"/>
      <c r="BX535" s="99"/>
      <c r="BY535" s="99"/>
      <c r="BZ535" s="99"/>
      <c r="CA535" s="99"/>
      <c r="CB535" s="99"/>
      <c r="CC535" s="99"/>
      <c r="CD535" s="99"/>
      <c r="CE535" s="99"/>
      <c r="CF535" s="99"/>
    </row>
    <row r="536" spans="1:84" s="16" customFormat="1" ht="16.5" customHeight="1" x14ac:dyDescent="0.2">
      <c r="A536" s="66"/>
      <c r="B536" s="66"/>
      <c r="C536" s="40"/>
      <c r="D536" s="162"/>
      <c r="E536" s="71" t="s">
        <v>64</v>
      </c>
      <c r="F536" s="41">
        <f>F533-F534+F535</f>
        <v>78359</v>
      </c>
      <c r="G536" s="42">
        <f>G533-G534+G535</f>
        <v>78359</v>
      </c>
      <c r="H536" s="41">
        <f>H533-H534+H535</f>
        <v>78359</v>
      </c>
      <c r="I536" s="41">
        <f>I533-I534+I535</f>
        <v>78359</v>
      </c>
      <c r="J536" s="41"/>
      <c r="K536" s="41"/>
      <c r="L536" s="41"/>
      <c r="M536" s="41"/>
      <c r="N536" s="41"/>
      <c r="O536" s="43"/>
      <c r="P536" s="42"/>
      <c r="Q536" s="41"/>
      <c r="R536" s="41"/>
      <c r="S536" s="55"/>
      <c r="T536" s="55"/>
      <c r="V536" s="99"/>
      <c r="W536" s="99"/>
      <c r="X536" s="99"/>
      <c r="Y536" s="99"/>
      <c r="Z536" s="99"/>
      <c r="AA536" s="99"/>
      <c r="AB536" s="99"/>
      <c r="AC536" s="99"/>
      <c r="AD536" s="99"/>
      <c r="AE536" s="99"/>
      <c r="AF536" s="99"/>
      <c r="AG536" s="99"/>
      <c r="AH536" s="99"/>
      <c r="AI536" s="99"/>
      <c r="AJ536" s="99"/>
      <c r="AK536" s="99"/>
      <c r="AL536" s="99"/>
      <c r="AM536" s="99"/>
      <c r="AN536" s="99"/>
      <c r="AO536" s="99"/>
      <c r="AP536" s="99"/>
      <c r="AQ536" s="99"/>
      <c r="AR536" s="99"/>
      <c r="AS536" s="99"/>
      <c r="AT536" s="99"/>
      <c r="AU536" s="99"/>
      <c r="AV536" s="99"/>
      <c r="AW536" s="99"/>
      <c r="AX536" s="99"/>
      <c r="AY536" s="99"/>
      <c r="AZ536" s="99"/>
      <c r="BA536" s="99"/>
      <c r="BB536" s="99"/>
      <c r="BC536" s="99"/>
      <c r="BD536" s="99"/>
      <c r="BE536" s="99"/>
      <c r="BF536" s="99"/>
      <c r="BG536" s="99"/>
      <c r="BH536" s="99"/>
      <c r="BI536" s="99"/>
      <c r="BJ536" s="99"/>
      <c r="BK536" s="99"/>
      <c r="BL536" s="99"/>
      <c r="BM536" s="99"/>
      <c r="BN536" s="99"/>
      <c r="BO536" s="99"/>
      <c r="BP536" s="99"/>
      <c r="BQ536" s="99"/>
      <c r="BR536" s="99"/>
      <c r="BS536" s="99"/>
      <c r="BT536" s="99"/>
      <c r="BU536" s="99"/>
      <c r="BV536" s="99"/>
      <c r="BW536" s="99"/>
      <c r="BX536" s="99"/>
      <c r="BY536" s="99"/>
      <c r="BZ536" s="99"/>
      <c r="CA536" s="99"/>
      <c r="CB536" s="99"/>
      <c r="CC536" s="99"/>
      <c r="CD536" s="99"/>
      <c r="CE536" s="99"/>
      <c r="CF536" s="99"/>
    </row>
    <row r="537" spans="1:84" s="1" customFormat="1" ht="16.5" customHeight="1" x14ac:dyDescent="0.2">
      <c r="A537" s="44"/>
      <c r="B537" s="44"/>
      <c r="C537" s="44">
        <v>4110</v>
      </c>
      <c r="D537" s="160" t="s">
        <v>29</v>
      </c>
      <c r="E537" s="70" t="s">
        <v>61</v>
      </c>
      <c r="F537" s="37">
        <f>G537+P537</f>
        <v>16009</v>
      </c>
      <c r="G537" s="38">
        <f>H537+K537+L537+M537</f>
        <v>16009</v>
      </c>
      <c r="H537" s="39">
        <f>SUM(I537:J537)</f>
        <v>16009</v>
      </c>
      <c r="I537" s="39">
        <v>16009</v>
      </c>
      <c r="J537" s="39"/>
      <c r="K537" s="39"/>
      <c r="L537" s="39"/>
      <c r="M537" s="39"/>
      <c r="N537" s="39"/>
      <c r="O537" s="51"/>
      <c r="P537" s="52"/>
      <c r="Q537" s="39"/>
      <c r="R537" s="39"/>
      <c r="S537" s="39"/>
      <c r="T537" s="39"/>
      <c r="V537" s="99"/>
      <c r="W537" s="99"/>
      <c r="X537" s="99"/>
      <c r="Y537" s="99"/>
      <c r="Z537" s="99"/>
      <c r="AA537" s="99"/>
      <c r="AB537" s="99"/>
      <c r="AC537" s="99"/>
      <c r="AD537" s="99"/>
      <c r="AE537" s="99"/>
      <c r="AF537" s="99"/>
      <c r="AG537" s="99"/>
      <c r="AH537" s="99"/>
      <c r="AI537" s="99"/>
      <c r="AJ537" s="99"/>
      <c r="AK537" s="99"/>
      <c r="AL537" s="99"/>
      <c r="AM537" s="99"/>
      <c r="AN537" s="99"/>
      <c r="AO537" s="99"/>
      <c r="AP537" s="99"/>
      <c r="AQ537" s="99"/>
      <c r="AR537" s="99"/>
      <c r="AS537" s="99"/>
      <c r="AT537" s="99"/>
      <c r="AU537" s="99"/>
      <c r="AV537" s="99"/>
      <c r="AW537" s="99"/>
      <c r="AX537" s="99"/>
      <c r="AY537" s="99"/>
      <c r="AZ537" s="99"/>
      <c r="BA537" s="99"/>
      <c r="BB537" s="99"/>
      <c r="BC537" s="99"/>
      <c r="BD537" s="99"/>
      <c r="BE537" s="99"/>
      <c r="BF537" s="99"/>
      <c r="BG537" s="99"/>
      <c r="BH537" s="99"/>
      <c r="BI537" s="99"/>
      <c r="BJ537" s="99"/>
      <c r="BK537" s="99"/>
      <c r="BL537" s="99"/>
      <c r="BM537" s="99"/>
      <c r="BN537" s="99"/>
      <c r="BO537" s="99"/>
      <c r="BP537" s="99"/>
      <c r="BQ537" s="99"/>
      <c r="BR537" s="99"/>
      <c r="BS537" s="99"/>
      <c r="BT537" s="99"/>
      <c r="BU537" s="99"/>
      <c r="BV537" s="99"/>
      <c r="BW537" s="99"/>
      <c r="BX537" s="99"/>
      <c r="BY537" s="99"/>
      <c r="BZ537" s="99"/>
      <c r="CA537" s="99"/>
      <c r="CB537" s="99"/>
      <c r="CC537" s="99"/>
      <c r="CD537" s="99"/>
      <c r="CE537" s="99"/>
      <c r="CF537" s="99"/>
    </row>
    <row r="538" spans="1:84" s="10" customFormat="1" ht="16.5" customHeight="1" x14ac:dyDescent="0.2">
      <c r="A538" s="36"/>
      <c r="B538" s="36"/>
      <c r="C538" s="44"/>
      <c r="D538" s="161"/>
      <c r="E538" s="70" t="s">
        <v>62</v>
      </c>
      <c r="F538" s="37">
        <f>G538+P538</f>
        <v>1700</v>
      </c>
      <c r="G538" s="38">
        <f>H538+K538+L538+M538</f>
        <v>1700</v>
      </c>
      <c r="H538" s="39">
        <f>SUM(I538:J538)</f>
        <v>1700</v>
      </c>
      <c r="I538" s="39">
        <v>1700</v>
      </c>
      <c r="J538" s="39"/>
      <c r="K538" s="39"/>
      <c r="L538" s="39"/>
      <c r="M538" s="39"/>
      <c r="N538" s="39"/>
      <c r="O538" s="51"/>
      <c r="P538" s="38"/>
      <c r="Q538" s="39"/>
      <c r="R538" s="39"/>
      <c r="S538" s="39"/>
      <c r="T538" s="39"/>
      <c r="U538" s="9"/>
      <c r="V538" s="99"/>
      <c r="W538" s="99"/>
      <c r="X538" s="99"/>
      <c r="Y538" s="99"/>
      <c r="Z538" s="99"/>
      <c r="AA538" s="99"/>
      <c r="AB538" s="99"/>
      <c r="AC538" s="99"/>
      <c r="AD538" s="99"/>
      <c r="AE538" s="99"/>
      <c r="AF538" s="99"/>
      <c r="AG538" s="99"/>
      <c r="AH538" s="99"/>
      <c r="AI538" s="99"/>
      <c r="AJ538" s="99"/>
      <c r="AK538" s="99"/>
      <c r="AL538" s="99"/>
      <c r="AM538" s="99"/>
      <c r="AN538" s="99"/>
      <c r="AO538" s="99"/>
      <c r="AP538" s="99"/>
      <c r="AQ538" s="99"/>
      <c r="AR538" s="99"/>
      <c r="AS538" s="99"/>
      <c r="AT538" s="99"/>
      <c r="AU538" s="99"/>
      <c r="AV538" s="99"/>
      <c r="AW538" s="99"/>
      <c r="AX538" s="99"/>
      <c r="AY538" s="99"/>
      <c r="AZ538" s="99"/>
      <c r="BA538" s="99"/>
      <c r="BB538" s="99"/>
      <c r="BC538" s="99"/>
      <c r="BD538" s="99"/>
      <c r="BE538" s="99"/>
      <c r="BF538" s="99"/>
      <c r="BG538" s="99"/>
      <c r="BH538" s="99"/>
      <c r="BI538" s="99"/>
      <c r="BJ538" s="99"/>
      <c r="BK538" s="99"/>
      <c r="BL538" s="99"/>
      <c r="BM538" s="99"/>
      <c r="BN538" s="99"/>
      <c r="BO538" s="99"/>
      <c r="BP538" s="99"/>
      <c r="BQ538" s="99"/>
      <c r="BR538" s="99"/>
      <c r="BS538" s="99"/>
      <c r="BT538" s="99"/>
      <c r="BU538" s="99"/>
      <c r="BV538" s="99"/>
      <c r="BW538" s="99"/>
      <c r="BX538" s="99"/>
      <c r="BY538" s="99"/>
      <c r="BZ538" s="99"/>
      <c r="CA538" s="99"/>
      <c r="CB538" s="99"/>
      <c r="CC538" s="99"/>
      <c r="CD538" s="99"/>
      <c r="CE538" s="99"/>
      <c r="CF538" s="99"/>
    </row>
    <row r="539" spans="1:84" s="10" customFormat="1" ht="16.5" customHeight="1" x14ac:dyDescent="0.2">
      <c r="A539" s="36"/>
      <c r="B539" s="36"/>
      <c r="C539" s="44"/>
      <c r="D539" s="161"/>
      <c r="E539" s="70" t="s">
        <v>63</v>
      </c>
      <c r="F539" s="37"/>
      <c r="G539" s="38"/>
      <c r="H539" s="39"/>
      <c r="I539" s="39"/>
      <c r="J539" s="39"/>
      <c r="K539" s="39"/>
      <c r="L539" s="39"/>
      <c r="M539" s="39"/>
      <c r="N539" s="39"/>
      <c r="O539" s="51"/>
      <c r="P539" s="38"/>
      <c r="Q539" s="39"/>
      <c r="R539" s="39"/>
      <c r="S539" s="39"/>
      <c r="T539" s="39"/>
      <c r="U539" s="9"/>
      <c r="V539" s="99"/>
      <c r="W539" s="99"/>
      <c r="X539" s="99"/>
      <c r="Y539" s="99"/>
      <c r="Z539" s="99"/>
      <c r="AA539" s="99"/>
      <c r="AB539" s="99"/>
      <c r="AC539" s="99"/>
      <c r="AD539" s="99"/>
      <c r="AE539" s="99"/>
      <c r="AF539" s="99"/>
      <c r="AG539" s="99"/>
      <c r="AH539" s="99"/>
      <c r="AI539" s="99"/>
      <c r="AJ539" s="99"/>
      <c r="AK539" s="99"/>
      <c r="AL539" s="99"/>
      <c r="AM539" s="99"/>
      <c r="AN539" s="99"/>
      <c r="AO539" s="99"/>
      <c r="AP539" s="99"/>
      <c r="AQ539" s="99"/>
      <c r="AR539" s="99"/>
      <c r="AS539" s="99"/>
      <c r="AT539" s="99"/>
      <c r="AU539" s="99"/>
      <c r="AV539" s="99"/>
      <c r="AW539" s="99"/>
      <c r="AX539" s="99"/>
      <c r="AY539" s="99"/>
      <c r="AZ539" s="99"/>
      <c r="BA539" s="99"/>
      <c r="BB539" s="99"/>
      <c r="BC539" s="99"/>
      <c r="BD539" s="99"/>
      <c r="BE539" s="99"/>
      <c r="BF539" s="99"/>
      <c r="BG539" s="99"/>
      <c r="BH539" s="99"/>
      <c r="BI539" s="99"/>
      <c r="BJ539" s="99"/>
      <c r="BK539" s="99"/>
      <c r="BL539" s="99"/>
      <c r="BM539" s="99"/>
      <c r="BN539" s="99"/>
      <c r="BO539" s="99"/>
      <c r="BP539" s="99"/>
      <c r="BQ539" s="99"/>
      <c r="BR539" s="99"/>
      <c r="BS539" s="99"/>
      <c r="BT539" s="99"/>
      <c r="BU539" s="99"/>
      <c r="BV539" s="99"/>
      <c r="BW539" s="99"/>
      <c r="BX539" s="99"/>
      <c r="BY539" s="99"/>
      <c r="BZ539" s="99"/>
      <c r="CA539" s="99"/>
      <c r="CB539" s="99"/>
      <c r="CC539" s="99"/>
      <c r="CD539" s="99"/>
      <c r="CE539" s="99"/>
      <c r="CF539" s="99"/>
    </row>
    <row r="540" spans="1:84" s="16" customFormat="1" ht="16.5" customHeight="1" x14ac:dyDescent="0.2">
      <c r="A540" s="66"/>
      <c r="B540" s="66"/>
      <c r="C540" s="40"/>
      <c r="D540" s="162"/>
      <c r="E540" s="71" t="s">
        <v>64</v>
      </c>
      <c r="F540" s="41">
        <f>F537-F538+F539</f>
        <v>14309</v>
      </c>
      <c r="G540" s="42">
        <f>G537-G538+G539</f>
        <v>14309</v>
      </c>
      <c r="H540" s="41">
        <f>H537-H538+H539</f>
        <v>14309</v>
      </c>
      <c r="I540" s="41">
        <f>I537-I538+I539</f>
        <v>14309</v>
      </c>
      <c r="J540" s="41"/>
      <c r="K540" s="41"/>
      <c r="L540" s="41"/>
      <c r="M540" s="41"/>
      <c r="N540" s="41"/>
      <c r="O540" s="43"/>
      <c r="P540" s="42"/>
      <c r="Q540" s="41"/>
      <c r="R540" s="41"/>
      <c r="S540" s="55"/>
      <c r="T540" s="55"/>
      <c r="V540" s="99"/>
      <c r="W540" s="99"/>
      <c r="X540" s="99"/>
      <c r="Y540" s="99"/>
      <c r="Z540" s="99"/>
      <c r="AA540" s="99"/>
      <c r="AB540" s="99"/>
      <c r="AC540" s="99"/>
      <c r="AD540" s="99"/>
      <c r="AE540" s="99"/>
      <c r="AF540" s="99"/>
      <c r="AG540" s="99"/>
      <c r="AH540" s="99"/>
      <c r="AI540" s="99"/>
      <c r="AJ540" s="99"/>
      <c r="AK540" s="99"/>
      <c r="AL540" s="99"/>
      <c r="AM540" s="99"/>
      <c r="AN540" s="99"/>
      <c r="AO540" s="99"/>
      <c r="AP540" s="99"/>
      <c r="AQ540" s="99"/>
      <c r="AR540" s="99"/>
      <c r="AS540" s="99"/>
      <c r="AT540" s="99"/>
      <c r="AU540" s="99"/>
      <c r="AV540" s="99"/>
      <c r="AW540" s="99"/>
      <c r="AX540" s="99"/>
      <c r="AY540" s="99"/>
      <c r="AZ540" s="99"/>
      <c r="BA540" s="99"/>
      <c r="BB540" s="99"/>
      <c r="BC540" s="99"/>
      <c r="BD540" s="99"/>
      <c r="BE540" s="99"/>
      <c r="BF540" s="99"/>
      <c r="BG540" s="99"/>
      <c r="BH540" s="99"/>
      <c r="BI540" s="99"/>
      <c r="BJ540" s="99"/>
      <c r="BK540" s="99"/>
      <c r="BL540" s="99"/>
      <c r="BM540" s="99"/>
      <c r="BN540" s="99"/>
      <c r="BO540" s="99"/>
      <c r="BP540" s="99"/>
      <c r="BQ540" s="99"/>
      <c r="BR540" s="99"/>
      <c r="BS540" s="99"/>
      <c r="BT540" s="99"/>
      <c r="BU540" s="99"/>
      <c r="BV540" s="99"/>
      <c r="BW540" s="99"/>
      <c r="BX540" s="99"/>
      <c r="BY540" s="99"/>
      <c r="BZ540" s="99"/>
      <c r="CA540" s="99"/>
      <c r="CB540" s="99"/>
      <c r="CC540" s="99"/>
      <c r="CD540" s="99"/>
      <c r="CE540" s="99"/>
      <c r="CF540" s="99"/>
    </row>
    <row r="541" spans="1:84" s="16" customFormat="1" ht="16.5" customHeight="1" x14ac:dyDescent="0.2">
      <c r="A541" s="44"/>
      <c r="B541" s="44"/>
      <c r="C541" s="44">
        <v>4120</v>
      </c>
      <c r="D541" s="160" t="s">
        <v>91</v>
      </c>
      <c r="E541" s="70" t="s">
        <v>61</v>
      </c>
      <c r="F541" s="37">
        <f>G541+P541</f>
        <v>2267</v>
      </c>
      <c r="G541" s="38">
        <f>H541+K541+L541+M541</f>
        <v>2267</v>
      </c>
      <c r="H541" s="39">
        <f>SUM(I541:J541)</f>
        <v>2267</v>
      </c>
      <c r="I541" s="39">
        <v>2267</v>
      </c>
      <c r="J541" s="39"/>
      <c r="K541" s="39"/>
      <c r="L541" s="39"/>
      <c r="M541" s="39"/>
      <c r="N541" s="39"/>
      <c r="O541" s="51"/>
      <c r="P541" s="52"/>
      <c r="Q541" s="39"/>
      <c r="R541" s="39"/>
      <c r="S541" s="39"/>
      <c r="T541" s="39"/>
      <c r="U541" s="1"/>
      <c r="V541" s="99"/>
      <c r="W541" s="99"/>
      <c r="X541" s="99"/>
      <c r="Y541" s="99"/>
      <c r="Z541" s="99"/>
      <c r="AA541" s="99"/>
      <c r="AB541" s="99"/>
      <c r="AC541" s="99"/>
      <c r="AD541" s="99"/>
      <c r="AE541" s="99"/>
      <c r="AF541" s="99"/>
      <c r="AG541" s="99"/>
      <c r="AH541" s="99"/>
      <c r="AI541" s="99"/>
      <c r="AJ541" s="99"/>
      <c r="AK541" s="99"/>
      <c r="AL541" s="99"/>
      <c r="AM541" s="99"/>
      <c r="AN541" s="99"/>
      <c r="AO541" s="99"/>
      <c r="AP541" s="99"/>
      <c r="AQ541" s="99"/>
      <c r="AR541" s="99"/>
      <c r="AS541" s="99"/>
      <c r="AT541" s="99"/>
      <c r="AU541" s="99"/>
      <c r="AV541" s="99"/>
      <c r="AW541" s="99"/>
      <c r="AX541" s="99"/>
      <c r="AY541" s="99"/>
      <c r="AZ541" s="99"/>
      <c r="BA541" s="99"/>
      <c r="BB541" s="99"/>
      <c r="BC541" s="99"/>
      <c r="BD541" s="99"/>
      <c r="BE541" s="99"/>
      <c r="BF541" s="99"/>
      <c r="BG541" s="99"/>
      <c r="BH541" s="99"/>
      <c r="BI541" s="99"/>
      <c r="BJ541" s="99"/>
      <c r="BK541" s="99"/>
      <c r="BL541" s="99"/>
      <c r="BM541" s="99"/>
      <c r="BN541" s="99"/>
      <c r="BO541" s="99"/>
      <c r="BP541" s="99"/>
      <c r="BQ541" s="99"/>
      <c r="BR541" s="99"/>
      <c r="BS541" s="99"/>
      <c r="BT541" s="99"/>
      <c r="BU541" s="99"/>
      <c r="BV541" s="99"/>
      <c r="BW541" s="99"/>
      <c r="BX541" s="99"/>
      <c r="BY541" s="99"/>
      <c r="BZ541" s="99"/>
      <c r="CA541" s="99"/>
      <c r="CB541" s="99"/>
      <c r="CC541" s="99"/>
      <c r="CD541" s="99"/>
      <c r="CE541" s="99"/>
      <c r="CF541" s="99"/>
    </row>
    <row r="542" spans="1:84" s="16" customFormat="1" ht="16.5" customHeight="1" x14ac:dyDescent="0.2">
      <c r="A542" s="36"/>
      <c r="B542" s="36"/>
      <c r="C542" s="44"/>
      <c r="D542" s="161"/>
      <c r="E542" s="70" t="s">
        <v>62</v>
      </c>
      <c r="F542" s="37">
        <f>G542+P542</f>
        <v>300</v>
      </c>
      <c r="G542" s="38">
        <f>H542+K542+L542+M542</f>
        <v>300</v>
      </c>
      <c r="H542" s="39">
        <f>SUM(I542:J542)</f>
        <v>300</v>
      </c>
      <c r="I542" s="39">
        <v>300</v>
      </c>
      <c r="J542" s="39"/>
      <c r="K542" s="39"/>
      <c r="L542" s="39"/>
      <c r="M542" s="39"/>
      <c r="N542" s="39"/>
      <c r="O542" s="51"/>
      <c r="P542" s="38"/>
      <c r="Q542" s="39"/>
      <c r="R542" s="39"/>
      <c r="S542" s="39"/>
      <c r="T542" s="39"/>
      <c r="U542" s="9"/>
      <c r="V542" s="99"/>
      <c r="W542" s="99"/>
      <c r="X542" s="99"/>
      <c r="Y542" s="99"/>
      <c r="Z542" s="99"/>
      <c r="AA542" s="99"/>
      <c r="AB542" s="99"/>
      <c r="AC542" s="99"/>
      <c r="AD542" s="99"/>
      <c r="AE542" s="99"/>
      <c r="AF542" s="99"/>
      <c r="AG542" s="99"/>
      <c r="AH542" s="99"/>
      <c r="AI542" s="99"/>
      <c r="AJ542" s="99"/>
      <c r="AK542" s="99"/>
      <c r="AL542" s="99"/>
      <c r="AM542" s="99"/>
      <c r="AN542" s="99"/>
      <c r="AO542" s="99"/>
      <c r="AP542" s="99"/>
      <c r="AQ542" s="99"/>
      <c r="AR542" s="99"/>
      <c r="AS542" s="99"/>
      <c r="AT542" s="99"/>
      <c r="AU542" s="99"/>
      <c r="AV542" s="99"/>
      <c r="AW542" s="99"/>
      <c r="AX542" s="99"/>
      <c r="AY542" s="99"/>
      <c r="AZ542" s="99"/>
      <c r="BA542" s="99"/>
      <c r="BB542" s="99"/>
      <c r="BC542" s="99"/>
      <c r="BD542" s="99"/>
      <c r="BE542" s="99"/>
      <c r="BF542" s="99"/>
      <c r="BG542" s="99"/>
      <c r="BH542" s="99"/>
      <c r="BI542" s="99"/>
      <c r="BJ542" s="99"/>
      <c r="BK542" s="99"/>
      <c r="BL542" s="99"/>
      <c r="BM542" s="99"/>
      <c r="BN542" s="99"/>
      <c r="BO542" s="99"/>
      <c r="BP542" s="99"/>
      <c r="BQ542" s="99"/>
      <c r="BR542" s="99"/>
      <c r="BS542" s="99"/>
      <c r="BT542" s="99"/>
      <c r="BU542" s="99"/>
      <c r="BV542" s="99"/>
      <c r="BW542" s="99"/>
      <c r="BX542" s="99"/>
      <c r="BY542" s="99"/>
      <c r="BZ542" s="99"/>
      <c r="CA542" s="99"/>
      <c r="CB542" s="99"/>
      <c r="CC542" s="99"/>
      <c r="CD542" s="99"/>
      <c r="CE542" s="99"/>
      <c r="CF542" s="99"/>
    </row>
    <row r="543" spans="1:84" s="16" customFormat="1" ht="16.5" customHeight="1" x14ac:dyDescent="0.2">
      <c r="A543" s="36"/>
      <c r="B543" s="36"/>
      <c r="C543" s="44"/>
      <c r="D543" s="161"/>
      <c r="E543" s="70" t="s">
        <v>63</v>
      </c>
      <c r="F543" s="37"/>
      <c r="G543" s="38"/>
      <c r="H543" s="39"/>
      <c r="I543" s="39"/>
      <c r="J543" s="39"/>
      <c r="K543" s="39"/>
      <c r="L543" s="39"/>
      <c r="M543" s="39"/>
      <c r="N543" s="39"/>
      <c r="O543" s="51"/>
      <c r="P543" s="38"/>
      <c r="Q543" s="39"/>
      <c r="R543" s="39"/>
      <c r="S543" s="39"/>
      <c r="T543" s="39"/>
      <c r="U543" s="9"/>
      <c r="V543" s="99"/>
      <c r="W543" s="99"/>
      <c r="X543" s="99"/>
      <c r="Y543" s="99"/>
      <c r="Z543" s="99"/>
      <c r="AA543" s="99"/>
      <c r="AB543" s="99"/>
      <c r="AC543" s="99"/>
      <c r="AD543" s="99"/>
      <c r="AE543" s="99"/>
      <c r="AF543" s="99"/>
      <c r="AG543" s="99"/>
      <c r="AH543" s="99"/>
      <c r="AI543" s="99"/>
      <c r="AJ543" s="99"/>
      <c r="AK543" s="99"/>
      <c r="AL543" s="99"/>
      <c r="AM543" s="99"/>
      <c r="AN543" s="99"/>
      <c r="AO543" s="99"/>
      <c r="AP543" s="99"/>
      <c r="AQ543" s="99"/>
      <c r="AR543" s="99"/>
      <c r="AS543" s="99"/>
      <c r="AT543" s="99"/>
      <c r="AU543" s="99"/>
      <c r="AV543" s="99"/>
      <c r="AW543" s="99"/>
      <c r="AX543" s="99"/>
      <c r="AY543" s="99"/>
      <c r="AZ543" s="99"/>
      <c r="BA543" s="99"/>
      <c r="BB543" s="99"/>
      <c r="BC543" s="99"/>
      <c r="BD543" s="99"/>
      <c r="BE543" s="99"/>
      <c r="BF543" s="99"/>
      <c r="BG543" s="99"/>
      <c r="BH543" s="99"/>
      <c r="BI543" s="99"/>
      <c r="BJ543" s="99"/>
      <c r="BK543" s="99"/>
      <c r="BL543" s="99"/>
      <c r="BM543" s="99"/>
      <c r="BN543" s="99"/>
      <c r="BO543" s="99"/>
      <c r="BP543" s="99"/>
      <c r="BQ543" s="99"/>
      <c r="BR543" s="99"/>
      <c r="BS543" s="99"/>
      <c r="BT543" s="99"/>
      <c r="BU543" s="99"/>
      <c r="BV543" s="99"/>
      <c r="BW543" s="99"/>
      <c r="BX543" s="99"/>
      <c r="BY543" s="99"/>
      <c r="BZ543" s="99"/>
      <c r="CA543" s="99"/>
      <c r="CB543" s="99"/>
      <c r="CC543" s="99"/>
      <c r="CD543" s="99"/>
      <c r="CE543" s="99"/>
      <c r="CF543" s="99"/>
    </row>
    <row r="544" spans="1:84" s="16" customFormat="1" ht="16.5" customHeight="1" x14ac:dyDescent="0.2">
      <c r="A544" s="66"/>
      <c r="B544" s="66"/>
      <c r="C544" s="40"/>
      <c r="D544" s="162"/>
      <c r="E544" s="71" t="s">
        <v>64</v>
      </c>
      <c r="F544" s="41">
        <f>F541-F542+F543</f>
        <v>1967</v>
      </c>
      <c r="G544" s="42">
        <f>G541-G542+G543</f>
        <v>1967</v>
      </c>
      <c r="H544" s="41">
        <f>H541-H542+H543</f>
        <v>1967</v>
      </c>
      <c r="I544" s="41">
        <f>I541-I542+I543</f>
        <v>1967</v>
      </c>
      <c r="J544" s="41"/>
      <c r="K544" s="41"/>
      <c r="L544" s="41"/>
      <c r="M544" s="41"/>
      <c r="N544" s="41"/>
      <c r="O544" s="43"/>
      <c r="P544" s="42"/>
      <c r="Q544" s="41"/>
      <c r="R544" s="41"/>
      <c r="S544" s="55"/>
      <c r="T544" s="55"/>
      <c r="V544" s="99"/>
      <c r="W544" s="99"/>
      <c r="X544" s="99"/>
      <c r="Y544" s="99"/>
      <c r="Z544" s="99"/>
      <c r="AA544" s="99"/>
      <c r="AB544" s="99"/>
      <c r="AC544" s="99"/>
      <c r="AD544" s="99"/>
      <c r="AE544" s="99"/>
      <c r="AF544" s="99"/>
      <c r="AG544" s="99"/>
      <c r="AH544" s="99"/>
      <c r="AI544" s="99"/>
      <c r="AJ544" s="99"/>
      <c r="AK544" s="99"/>
      <c r="AL544" s="99"/>
      <c r="AM544" s="99"/>
      <c r="AN544" s="99"/>
      <c r="AO544" s="99"/>
      <c r="AP544" s="99"/>
      <c r="AQ544" s="99"/>
      <c r="AR544" s="99"/>
      <c r="AS544" s="99"/>
      <c r="AT544" s="99"/>
      <c r="AU544" s="99"/>
      <c r="AV544" s="99"/>
      <c r="AW544" s="99"/>
      <c r="AX544" s="99"/>
      <c r="AY544" s="99"/>
      <c r="AZ544" s="99"/>
      <c r="BA544" s="99"/>
      <c r="BB544" s="99"/>
      <c r="BC544" s="99"/>
      <c r="BD544" s="99"/>
      <c r="BE544" s="99"/>
      <c r="BF544" s="99"/>
      <c r="BG544" s="99"/>
      <c r="BH544" s="99"/>
      <c r="BI544" s="99"/>
      <c r="BJ544" s="99"/>
      <c r="BK544" s="99"/>
      <c r="BL544" s="99"/>
      <c r="BM544" s="99"/>
      <c r="BN544" s="99"/>
      <c r="BO544" s="99"/>
      <c r="BP544" s="99"/>
      <c r="BQ544" s="99"/>
      <c r="BR544" s="99"/>
      <c r="BS544" s="99"/>
      <c r="BT544" s="99"/>
      <c r="BU544" s="99"/>
      <c r="BV544" s="99"/>
      <c r="BW544" s="99"/>
      <c r="BX544" s="99"/>
      <c r="BY544" s="99"/>
      <c r="BZ544" s="99"/>
      <c r="CA544" s="99"/>
      <c r="CB544" s="99"/>
      <c r="CC544" s="99"/>
      <c r="CD544" s="99"/>
      <c r="CE544" s="99"/>
      <c r="CF544" s="99"/>
    </row>
    <row r="545" spans="1:84" s="118" customFormat="1" ht="15.95" customHeight="1" x14ac:dyDescent="0.2">
      <c r="A545" s="89"/>
      <c r="B545" s="89"/>
      <c r="C545" s="167" t="s">
        <v>66</v>
      </c>
      <c r="D545" s="168"/>
      <c r="E545" s="168"/>
      <c r="F545" s="168"/>
      <c r="G545" s="168"/>
      <c r="H545" s="168"/>
      <c r="I545" s="168"/>
      <c r="J545" s="168"/>
      <c r="K545" s="168"/>
      <c r="L545" s="168"/>
      <c r="M545" s="168"/>
      <c r="N545" s="168"/>
      <c r="O545" s="168"/>
      <c r="P545" s="168"/>
      <c r="Q545" s="168"/>
      <c r="R545" s="168"/>
      <c r="S545" s="168"/>
      <c r="T545" s="169"/>
    </row>
    <row r="546" spans="1:84" s="118" customFormat="1" ht="15.95" customHeight="1" x14ac:dyDescent="0.2">
      <c r="A546" s="89"/>
      <c r="B546" s="36"/>
      <c r="C546" s="155" t="s">
        <v>102</v>
      </c>
      <c r="D546" s="156"/>
      <c r="E546" s="156"/>
      <c r="F546" s="156"/>
      <c r="G546" s="156"/>
      <c r="H546" s="156"/>
      <c r="I546" s="156"/>
      <c r="J546" s="156"/>
      <c r="K546" s="156"/>
      <c r="L546" s="156"/>
      <c r="M546" s="156"/>
      <c r="N546" s="156"/>
      <c r="O546" s="156"/>
      <c r="P546" s="156"/>
      <c r="Q546" s="156"/>
      <c r="R546" s="156"/>
      <c r="S546" s="156"/>
      <c r="T546" s="157"/>
    </row>
    <row r="547" spans="1:84" s="118" customFormat="1" ht="29.25" customHeight="1" x14ac:dyDescent="0.2">
      <c r="A547" s="89"/>
      <c r="B547" s="44"/>
      <c r="C547" s="155" t="s">
        <v>105</v>
      </c>
      <c r="D547" s="156"/>
      <c r="E547" s="156"/>
      <c r="F547" s="156"/>
      <c r="G547" s="156"/>
      <c r="H547" s="156"/>
      <c r="I547" s="156"/>
      <c r="J547" s="156"/>
      <c r="K547" s="156"/>
      <c r="L547" s="156"/>
      <c r="M547" s="156"/>
      <c r="N547" s="156"/>
      <c r="O547" s="156"/>
      <c r="P547" s="156"/>
      <c r="Q547" s="156"/>
      <c r="R547" s="156"/>
      <c r="S547" s="156"/>
      <c r="T547" s="157"/>
    </row>
    <row r="548" spans="1:84" s="118" customFormat="1" ht="6.75" customHeight="1" x14ac:dyDescent="0.2">
      <c r="A548" s="89"/>
      <c r="B548" s="44"/>
      <c r="C548" s="155"/>
      <c r="D548" s="156"/>
      <c r="E548" s="156"/>
      <c r="F548" s="156"/>
      <c r="G548" s="156"/>
      <c r="H548" s="156"/>
      <c r="I548" s="156"/>
      <c r="J548" s="156"/>
      <c r="K548" s="156"/>
      <c r="L548" s="156"/>
      <c r="M548" s="156"/>
      <c r="N548" s="156"/>
      <c r="O548" s="156"/>
      <c r="P548" s="156"/>
      <c r="Q548" s="156"/>
      <c r="R548" s="156"/>
      <c r="S548" s="156"/>
      <c r="T548" s="157"/>
    </row>
    <row r="549" spans="1:84" s="118" customFormat="1" ht="16.5" customHeight="1" x14ac:dyDescent="0.2">
      <c r="A549" s="89"/>
      <c r="B549" s="44"/>
      <c r="C549" s="155" t="s">
        <v>186</v>
      </c>
      <c r="D549" s="156"/>
      <c r="E549" s="156"/>
      <c r="F549" s="156"/>
      <c r="G549" s="156"/>
      <c r="H549" s="156"/>
      <c r="I549" s="156"/>
      <c r="J549" s="156"/>
      <c r="K549" s="156"/>
      <c r="L549" s="156"/>
      <c r="M549" s="156"/>
      <c r="N549" s="156"/>
      <c r="O549" s="156"/>
      <c r="P549" s="156"/>
      <c r="Q549" s="156"/>
      <c r="R549" s="156"/>
      <c r="S549" s="156"/>
      <c r="T549" s="157"/>
    </row>
    <row r="550" spans="1:84" s="118" customFormat="1" ht="15.95" customHeight="1" x14ac:dyDescent="0.2">
      <c r="A550" s="89"/>
      <c r="B550" s="44"/>
      <c r="C550" s="155" t="s">
        <v>200</v>
      </c>
      <c r="D550" s="156"/>
      <c r="E550" s="156"/>
      <c r="F550" s="156"/>
      <c r="G550" s="156"/>
      <c r="H550" s="156"/>
      <c r="I550" s="156"/>
      <c r="J550" s="156"/>
      <c r="K550" s="156"/>
      <c r="L550" s="156"/>
      <c r="M550" s="156"/>
      <c r="N550" s="156"/>
      <c r="O550" s="156"/>
      <c r="P550" s="156"/>
      <c r="Q550" s="156"/>
      <c r="R550" s="156"/>
      <c r="S550" s="156"/>
      <c r="T550" s="157"/>
    </row>
    <row r="551" spans="1:84" s="118" customFormat="1" ht="15.95" customHeight="1" x14ac:dyDescent="0.2">
      <c r="A551" s="89"/>
      <c r="B551" s="44"/>
      <c r="C551" s="155" t="s">
        <v>201</v>
      </c>
      <c r="D551" s="156"/>
      <c r="E551" s="156"/>
      <c r="F551" s="156"/>
      <c r="G551" s="156"/>
      <c r="H551" s="156"/>
      <c r="I551" s="156"/>
      <c r="J551" s="156"/>
      <c r="K551" s="156"/>
      <c r="L551" s="156"/>
      <c r="M551" s="156"/>
      <c r="N551" s="156"/>
      <c r="O551" s="156"/>
      <c r="P551" s="156"/>
      <c r="Q551" s="156"/>
      <c r="R551" s="156"/>
      <c r="S551" s="156"/>
      <c r="T551" s="157"/>
    </row>
    <row r="552" spans="1:84" s="118" customFormat="1" ht="15.95" customHeight="1" x14ac:dyDescent="0.2">
      <c r="A552" s="89"/>
      <c r="B552" s="36"/>
      <c r="C552" s="152" t="s">
        <v>202</v>
      </c>
      <c r="D552" s="153"/>
      <c r="E552" s="153"/>
      <c r="F552" s="153"/>
      <c r="G552" s="153"/>
      <c r="H552" s="153"/>
      <c r="I552" s="153"/>
      <c r="J552" s="153"/>
      <c r="K552" s="153"/>
      <c r="L552" s="153"/>
      <c r="M552" s="153"/>
      <c r="N552" s="153"/>
      <c r="O552" s="153"/>
      <c r="P552" s="153"/>
      <c r="Q552" s="153"/>
      <c r="R552" s="153"/>
      <c r="S552" s="153"/>
      <c r="T552" s="154"/>
    </row>
    <row r="553" spans="1:84" s="1" customFormat="1" ht="18" customHeight="1" x14ac:dyDescent="0.2">
      <c r="A553" s="47">
        <v>855</v>
      </c>
      <c r="B553" s="47"/>
      <c r="C553" s="104"/>
      <c r="D553" s="163" t="s">
        <v>78</v>
      </c>
      <c r="E553" s="72" t="s">
        <v>61</v>
      </c>
      <c r="F553" s="60">
        <f>G553+P553</f>
        <v>40469805.390000001</v>
      </c>
      <c r="G553" s="25">
        <f>H553+K553+L553+M553</f>
        <v>40469805.390000001</v>
      </c>
      <c r="H553" s="26">
        <f>SUM(I553:J553)</f>
        <v>2353951.39</v>
      </c>
      <c r="I553" s="26">
        <v>1547959</v>
      </c>
      <c r="J553" s="26">
        <v>805992.39</v>
      </c>
      <c r="K553" s="26"/>
      <c r="L553" s="26">
        <v>38115854</v>
      </c>
      <c r="M553" s="26"/>
      <c r="N553" s="48"/>
      <c r="O553" s="142"/>
      <c r="P553" s="25"/>
      <c r="Q553" s="26"/>
      <c r="R553" s="26"/>
      <c r="S553" s="48"/>
      <c r="T553" s="48"/>
      <c r="U553" s="2"/>
      <c r="V553" s="99"/>
      <c r="W553" s="99"/>
      <c r="X553" s="99"/>
      <c r="Y553" s="99"/>
      <c r="Z553" s="99"/>
      <c r="AA553" s="99"/>
      <c r="AB553" s="99"/>
      <c r="AC553" s="99"/>
      <c r="AD553" s="99"/>
      <c r="AE553" s="99"/>
      <c r="AF553" s="99"/>
      <c r="AG553" s="99"/>
      <c r="AH553" s="99"/>
      <c r="AI553" s="99"/>
      <c r="AJ553" s="99"/>
      <c r="AK553" s="99"/>
      <c r="AL553" s="99"/>
      <c r="AM553" s="99"/>
      <c r="AN553" s="99"/>
      <c r="AO553" s="99"/>
      <c r="AP553" s="99"/>
      <c r="AQ553" s="99"/>
      <c r="AR553" s="99"/>
      <c r="AS553" s="99"/>
      <c r="AT553" s="99"/>
      <c r="AU553" s="99"/>
      <c r="AV553" s="99"/>
      <c r="AW553" s="99"/>
      <c r="AX553" s="99"/>
      <c r="AY553" s="99"/>
      <c r="AZ553" s="99"/>
      <c r="BA553" s="99"/>
      <c r="BB553" s="99"/>
      <c r="BC553" s="99"/>
      <c r="BD553" s="99"/>
      <c r="BE553" s="99"/>
      <c r="BF553" s="99"/>
      <c r="BG553" s="99"/>
      <c r="BH553" s="99"/>
      <c r="BI553" s="99"/>
      <c r="BJ553" s="99"/>
      <c r="BK553" s="99"/>
      <c r="BL553" s="99"/>
      <c r="BM553" s="99"/>
      <c r="BN553" s="99"/>
      <c r="BO553" s="99"/>
      <c r="BP553" s="99"/>
      <c r="BQ553" s="99"/>
      <c r="BR553" s="99"/>
      <c r="BS553" s="99"/>
      <c r="BT553" s="99"/>
      <c r="BU553" s="99"/>
      <c r="BV553" s="99"/>
      <c r="BW553" s="99"/>
      <c r="BX553" s="99"/>
      <c r="BY553" s="99"/>
      <c r="BZ553" s="99"/>
      <c r="CA553" s="99"/>
      <c r="CB553" s="99"/>
      <c r="CC553" s="99"/>
      <c r="CD553" s="99"/>
      <c r="CE553" s="99"/>
      <c r="CF553" s="99"/>
    </row>
    <row r="554" spans="1:84" s="9" customFormat="1" ht="18" customHeight="1" x14ac:dyDescent="0.2">
      <c r="A554" s="23"/>
      <c r="B554" s="23"/>
      <c r="C554" s="65"/>
      <c r="D554" s="164"/>
      <c r="E554" s="68" t="s">
        <v>62</v>
      </c>
      <c r="F554" s="24"/>
      <c r="G554" s="27"/>
      <c r="H554" s="28"/>
      <c r="I554" s="28"/>
      <c r="J554" s="28"/>
      <c r="K554" s="28"/>
      <c r="L554" s="28"/>
      <c r="M554" s="28"/>
      <c r="N554" s="49"/>
      <c r="O554" s="143"/>
      <c r="P554" s="27"/>
      <c r="Q554" s="28"/>
      <c r="R554" s="28"/>
      <c r="S554" s="49"/>
      <c r="T554" s="49"/>
      <c r="U554" s="10"/>
      <c r="V554" s="99"/>
      <c r="W554" s="99"/>
      <c r="X554" s="99"/>
      <c r="Y554" s="99"/>
      <c r="Z554" s="99"/>
      <c r="AA554" s="99"/>
      <c r="AB554" s="99"/>
      <c r="AC554" s="99"/>
      <c r="AD554" s="99"/>
      <c r="AE554" s="99"/>
      <c r="AF554" s="99"/>
      <c r="AG554" s="99"/>
      <c r="AH554" s="99"/>
      <c r="AI554" s="99"/>
      <c r="AJ554" s="99"/>
      <c r="AK554" s="99"/>
      <c r="AL554" s="99"/>
      <c r="AM554" s="99"/>
      <c r="AN554" s="99"/>
      <c r="AO554" s="99"/>
      <c r="AP554" s="99"/>
      <c r="AQ554" s="99"/>
      <c r="AR554" s="99"/>
      <c r="AS554" s="99"/>
      <c r="AT554" s="99"/>
      <c r="AU554" s="99"/>
      <c r="AV554" s="99"/>
      <c r="AW554" s="99"/>
      <c r="AX554" s="99"/>
      <c r="AY554" s="99"/>
      <c r="AZ554" s="99"/>
      <c r="BA554" s="99"/>
      <c r="BB554" s="99"/>
      <c r="BC554" s="99"/>
      <c r="BD554" s="99"/>
      <c r="BE554" s="99"/>
      <c r="BF554" s="99"/>
      <c r="BG554" s="99"/>
      <c r="BH554" s="99"/>
      <c r="BI554" s="99"/>
      <c r="BJ554" s="99"/>
      <c r="BK554" s="99"/>
      <c r="BL554" s="99"/>
      <c r="BM554" s="99"/>
      <c r="BN554" s="99"/>
      <c r="BO554" s="99"/>
      <c r="BP554" s="99"/>
      <c r="BQ554" s="99"/>
      <c r="BR554" s="99"/>
      <c r="BS554" s="99"/>
      <c r="BT554" s="99"/>
      <c r="BU554" s="99"/>
      <c r="BV554" s="99"/>
      <c r="BW554" s="99"/>
      <c r="BX554" s="99"/>
      <c r="BY554" s="99"/>
      <c r="BZ554" s="99"/>
      <c r="CA554" s="99"/>
      <c r="CB554" s="99"/>
      <c r="CC554" s="99"/>
      <c r="CD554" s="99"/>
      <c r="CE554" s="99"/>
      <c r="CF554" s="99"/>
    </row>
    <row r="555" spans="1:84" s="9" customFormat="1" ht="18" customHeight="1" x14ac:dyDescent="0.2">
      <c r="A555" s="23"/>
      <c r="B555" s="23"/>
      <c r="C555" s="65"/>
      <c r="D555" s="85"/>
      <c r="E555" s="68" t="s">
        <v>63</v>
      </c>
      <c r="F555" s="24">
        <f>G555+P555</f>
        <v>126000</v>
      </c>
      <c r="G555" s="27">
        <f>H555+K555+L555+M555</f>
        <v>126000</v>
      </c>
      <c r="H555" s="28">
        <f>SUM(I555:J555)</f>
        <v>126000</v>
      </c>
      <c r="I555" s="28"/>
      <c r="J555" s="28">
        <f>J559</f>
        <v>126000</v>
      </c>
      <c r="K555" s="28"/>
      <c r="L555" s="28"/>
      <c r="M555" s="28"/>
      <c r="N555" s="49"/>
      <c r="O555" s="143"/>
      <c r="P555" s="27"/>
      <c r="Q555" s="28"/>
      <c r="R555" s="28"/>
      <c r="S555" s="49"/>
      <c r="T555" s="49"/>
      <c r="U555" s="10"/>
      <c r="V555" s="99"/>
      <c r="W555" s="99"/>
      <c r="X555" s="99"/>
      <c r="Y555" s="99"/>
      <c r="Z555" s="99"/>
      <c r="AA555" s="99"/>
      <c r="AB555" s="99"/>
      <c r="AC555" s="99"/>
      <c r="AD555" s="99"/>
      <c r="AE555" s="99"/>
      <c r="AF555" s="99"/>
      <c r="AG555" s="99"/>
      <c r="AH555" s="99"/>
      <c r="AI555" s="99"/>
      <c r="AJ555" s="99"/>
      <c r="AK555" s="99"/>
      <c r="AL555" s="99"/>
      <c r="AM555" s="99"/>
      <c r="AN555" s="99"/>
      <c r="AO555" s="99"/>
      <c r="AP555" s="99"/>
      <c r="AQ555" s="99"/>
      <c r="AR555" s="99"/>
      <c r="AS555" s="99"/>
      <c r="AT555" s="99"/>
      <c r="AU555" s="99"/>
      <c r="AV555" s="99"/>
      <c r="AW555" s="99"/>
      <c r="AX555" s="99"/>
      <c r="AY555" s="99"/>
      <c r="AZ555" s="99"/>
      <c r="BA555" s="99"/>
      <c r="BB555" s="99"/>
      <c r="BC555" s="99"/>
      <c r="BD555" s="99"/>
      <c r="BE555" s="99"/>
      <c r="BF555" s="99"/>
      <c r="BG555" s="99"/>
      <c r="BH555" s="99"/>
      <c r="BI555" s="99"/>
      <c r="BJ555" s="99"/>
      <c r="BK555" s="99"/>
      <c r="BL555" s="99"/>
      <c r="BM555" s="99"/>
      <c r="BN555" s="99"/>
      <c r="BO555" s="99"/>
      <c r="BP555" s="99"/>
      <c r="BQ555" s="99"/>
      <c r="BR555" s="99"/>
      <c r="BS555" s="99"/>
      <c r="BT555" s="99"/>
      <c r="BU555" s="99"/>
      <c r="BV555" s="99"/>
      <c r="BW555" s="99"/>
      <c r="BX555" s="99"/>
      <c r="BY555" s="99"/>
      <c r="BZ555" s="99"/>
      <c r="CA555" s="99"/>
      <c r="CB555" s="99"/>
      <c r="CC555" s="99"/>
      <c r="CD555" s="99"/>
      <c r="CE555" s="99"/>
      <c r="CF555" s="99"/>
    </row>
    <row r="556" spans="1:84" s="16" customFormat="1" ht="18" customHeight="1" x14ac:dyDescent="0.2">
      <c r="A556" s="65"/>
      <c r="B556" s="29"/>
      <c r="C556" s="29"/>
      <c r="D556" s="86"/>
      <c r="E556" s="69" t="s">
        <v>64</v>
      </c>
      <c r="F556" s="30">
        <f t="shared" ref="F556:L556" si="38">F553-F554+F555</f>
        <v>40595805.390000001</v>
      </c>
      <c r="G556" s="31">
        <f t="shared" si="38"/>
        <v>40595805.390000001</v>
      </c>
      <c r="H556" s="30">
        <f t="shared" si="38"/>
        <v>2479951.39</v>
      </c>
      <c r="I556" s="80">
        <f t="shared" si="38"/>
        <v>1547959</v>
      </c>
      <c r="J556" s="80">
        <f t="shared" si="38"/>
        <v>931992.39</v>
      </c>
      <c r="K556" s="80"/>
      <c r="L556" s="80">
        <f t="shared" si="38"/>
        <v>38115854</v>
      </c>
      <c r="M556" s="80"/>
      <c r="N556" s="30"/>
      <c r="O556" s="32"/>
      <c r="P556" s="31"/>
      <c r="Q556" s="80"/>
      <c r="R556" s="80"/>
      <c r="S556" s="80"/>
      <c r="T556" s="80"/>
      <c r="U556" s="1"/>
      <c r="V556" s="99"/>
      <c r="W556" s="99"/>
      <c r="X556" s="99"/>
      <c r="Y556" s="99"/>
      <c r="Z556" s="99"/>
      <c r="AA556" s="99"/>
      <c r="AB556" s="99"/>
      <c r="AC556" s="99"/>
      <c r="AD556" s="99"/>
      <c r="AE556" s="99"/>
      <c r="AF556" s="99"/>
      <c r="AG556" s="99"/>
      <c r="AH556" s="99"/>
      <c r="AI556" s="99"/>
      <c r="AJ556" s="99"/>
      <c r="AK556" s="99"/>
      <c r="AL556" s="99"/>
      <c r="AM556" s="99"/>
      <c r="AN556" s="99"/>
      <c r="AO556" s="99"/>
      <c r="AP556" s="99"/>
      <c r="AQ556" s="99"/>
      <c r="AR556" s="99"/>
      <c r="AS556" s="99"/>
      <c r="AT556" s="99"/>
      <c r="AU556" s="99"/>
      <c r="AV556" s="99"/>
      <c r="AW556" s="99"/>
      <c r="AX556" s="99"/>
      <c r="AY556" s="99"/>
      <c r="AZ556" s="99"/>
      <c r="BA556" s="99"/>
      <c r="BB556" s="99"/>
      <c r="BC556" s="99"/>
      <c r="BD556" s="99"/>
      <c r="BE556" s="99"/>
      <c r="BF556" s="99"/>
      <c r="BG556" s="99"/>
      <c r="BH556" s="99"/>
      <c r="BI556" s="99"/>
      <c r="BJ556" s="99"/>
      <c r="BK556" s="99"/>
      <c r="BL556" s="99"/>
      <c r="BM556" s="99"/>
      <c r="BN556" s="99"/>
      <c r="BO556" s="99"/>
      <c r="BP556" s="99"/>
      <c r="BQ556" s="99"/>
      <c r="BR556" s="99"/>
      <c r="BS556" s="99"/>
      <c r="BT556" s="99"/>
      <c r="BU556" s="99"/>
      <c r="BV556" s="99"/>
      <c r="BW556" s="99"/>
      <c r="BX556" s="99"/>
      <c r="BY556" s="99"/>
      <c r="BZ556" s="99"/>
      <c r="CA556" s="99"/>
      <c r="CB556" s="99"/>
      <c r="CC556" s="99"/>
      <c r="CD556" s="99"/>
      <c r="CE556" s="99"/>
      <c r="CF556" s="99"/>
    </row>
    <row r="557" spans="1:84" s="5" customFormat="1" ht="18" customHeight="1" x14ac:dyDescent="0.2">
      <c r="A557" s="36"/>
      <c r="B557" s="45">
        <v>85508</v>
      </c>
      <c r="C557" s="46"/>
      <c r="D557" s="166" t="s">
        <v>81</v>
      </c>
      <c r="E557" s="70" t="s">
        <v>61</v>
      </c>
      <c r="F557" s="37">
        <f>G557+P557</f>
        <v>390000</v>
      </c>
      <c r="G557" s="38">
        <f>H557+K557+L557+M557</f>
        <v>390000</v>
      </c>
      <c r="H557" s="39">
        <f>SUM(I557:J557)</f>
        <v>390000</v>
      </c>
      <c r="I557" s="50"/>
      <c r="J557" s="35">
        <f>J561</f>
        <v>390000</v>
      </c>
      <c r="K557" s="50"/>
      <c r="L557" s="50"/>
      <c r="M557" s="50"/>
      <c r="N557" s="50"/>
      <c r="O557" s="148"/>
      <c r="P557" s="54"/>
      <c r="Q557" s="50"/>
      <c r="R557" s="50"/>
      <c r="S557" s="50"/>
      <c r="T557" s="50"/>
      <c r="U557" s="146"/>
      <c r="V557" s="99"/>
      <c r="W557" s="99"/>
      <c r="X557" s="99"/>
      <c r="Y557" s="99"/>
      <c r="Z557" s="99"/>
      <c r="AA557" s="99"/>
      <c r="AB557" s="99"/>
      <c r="AC557" s="99"/>
      <c r="AD557" s="99"/>
      <c r="AE557" s="99"/>
      <c r="AF557" s="99"/>
      <c r="AG557" s="99"/>
      <c r="AH557" s="99"/>
      <c r="AI557" s="99"/>
      <c r="AJ557" s="99"/>
      <c r="AK557" s="99"/>
      <c r="AL557" s="99"/>
      <c r="AM557" s="99"/>
      <c r="AN557" s="99"/>
      <c r="AO557" s="99"/>
      <c r="AP557" s="99"/>
      <c r="AQ557" s="99"/>
      <c r="AR557" s="99"/>
      <c r="AS557" s="99"/>
      <c r="AT557" s="99"/>
      <c r="AU557" s="99"/>
      <c r="AV557" s="99"/>
      <c r="AW557" s="99"/>
      <c r="AX557" s="99"/>
      <c r="AY557" s="99"/>
      <c r="AZ557" s="99"/>
      <c r="BA557" s="99"/>
      <c r="BB557" s="99"/>
      <c r="BC557" s="99"/>
      <c r="BD557" s="99"/>
      <c r="BE557" s="99"/>
      <c r="BF557" s="99"/>
      <c r="BG557" s="99"/>
      <c r="BH557" s="99"/>
      <c r="BI557" s="99"/>
      <c r="BJ557" s="99"/>
      <c r="BK557" s="99"/>
      <c r="BL557" s="99"/>
      <c r="BM557" s="99"/>
      <c r="BN557" s="99"/>
      <c r="BO557" s="99"/>
      <c r="BP557" s="99"/>
      <c r="BQ557" s="99"/>
      <c r="BR557" s="99"/>
      <c r="BS557" s="99"/>
      <c r="BT557" s="99"/>
      <c r="BU557" s="99"/>
      <c r="BV557" s="99"/>
      <c r="BW557" s="99"/>
      <c r="BX557" s="99"/>
      <c r="BY557" s="99"/>
      <c r="BZ557" s="99"/>
      <c r="CA557" s="99"/>
      <c r="CB557" s="99"/>
      <c r="CC557" s="99"/>
      <c r="CD557" s="99"/>
      <c r="CE557" s="99"/>
      <c r="CF557" s="99"/>
    </row>
    <row r="558" spans="1:84" s="9" customFormat="1" ht="18" customHeight="1" x14ac:dyDescent="0.2">
      <c r="A558" s="36"/>
      <c r="B558" s="36"/>
      <c r="C558" s="44"/>
      <c r="D558" s="158"/>
      <c r="E558" s="70" t="s">
        <v>62</v>
      </c>
      <c r="F558" s="37"/>
      <c r="G558" s="38"/>
      <c r="H558" s="39"/>
      <c r="I558" s="119"/>
      <c r="J558" s="39"/>
      <c r="K558" s="119"/>
      <c r="L558" s="119"/>
      <c r="M558" s="119"/>
      <c r="N558" s="119"/>
      <c r="O558" s="150"/>
      <c r="P558" s="52"/>
      <c r="Q558" s="119"/>
      <c r="R558" s="119"/>
      <c r="S558" s="119"/>
      <c r="T558" s="119"/>
      <c r="U558" s="10"/>
      <c r="V558" s="99"/>
      <c r="W558" s="99"/>
      <c r="X558" s="99"/>
      <c r="Y558" s="99"/>
      <c r="Z558" s="99"/>
      <c r="AA558" s="99"/>
      <c r="AB558" s="99"/>
      <c r="AC558" s="99"/>
      <c r="AD558" s="99"/>
      <c r="AE558" s="99"/>
      <c r="AF558" s="99"/>
      <c r="AG558" s="99"/>
      <c r="AH558" s="99"/>
      <c r="AI558" s="99"/>
      <c r="AJ558" s="99"/>
      <c r="AK558" s="99"/>
      <c r="AL558" s="99"/>
      <c r="AM558" s="99"/>
      <c r="AN558" s="99"/>
      <c r="AO558" s="99"/>
      <c r="AP558" s="99"/>
      <c r="AQ558" s="99"/>
      <c r="AR558" s="99"/>
      <c r="AS558" s="99"/>
      <c r="AT558" s="99"/>
      <c r="AU558" s="99"/>
      <c r="AV558" s="99"/>
      <c r="AW558" s="99"/>
      <c r="AX558" s="99"/>
      <c r="AY558" s="99"/>
      <c r="AZ558" s="99"/>
      <c r="BA558" s="99"/>
      <c r="BB558" s="99"/>
      <c r="BC558" s="99"/>
      <c r="BD558" s="99"/>
      <c r="BE558" s="99"/>
      <c r="BF558" s="99"/>
      <c r="BG558" s="99"/>
      <c r="BH558" s="99"/>
      <c r="BI558" s="99"/>
      <c r="BJ558" s="99"/>
      <c r="BK558" s="99"/>
      <c r="BL558" s="99"/>
      <c r="BM558" s="99"/>
      <c r="BN558" s="99"/>
      <c r="BO558" s="99"/>
      <c r="BP558" s="99"/>
      <c r="BQ558" s="99"/>
      <c r="BR558" s="99"/>
      <c r="BS558" s="99"/>
      <c r="BT558" s="99"/>
      <c r="BU558" s="99"/>
      <c r="BV558" s="99"/>
      <c r="BW558" s="99"/>
      <c r="BX558" s="99"/>
      <c r="BY558" s="99"/>
      <c r="BZ558" s="99"/>
      <c r="CA558" s="99"/>
      <c r="CB558" s="99"/>
      <c r="CC558" s="99"/>
      <c r="CD558" s="99"/>
      <c r="CE558" s="99"/>
      <c r="CF558" s="99"/>
    </row>
    <row r="559" spans="1:84" s="9" customFormat="1" ht="18" customHeight="1" x14ac:dyDescent="0.2">
      <c r="A559" s="36"/>
      <c r="B559" s="36"/>
      <c r="C559" s="44"/>
      <c r="D559" s="158"/>
      <c r="E559" s="70" t="s">
        <v>63</v>
      </c>
      <c r="F559" s="37">
        <f>G559+P559</f>
        <v>126000</v>
      </c>
      <c r="G559" s="38">
        <f>H559+K559+L559+M559</f>
        <v>126000</v>
      </c>
      <c r="H559" s="39">
        <f>SUM(I559:J559)</f>
        <v>126000</v>
      </c>
      <c r="I559" s="119"/>
      <c r="J559" s="39">
        <f>J563</f>
        <v>126000</v>
      </c>
      <c r="K559" s="119"/>
      <c r="L559" s="119"/>
      <c r="M559" s="119"/>
      <c r="N559" s="119"/>
      <c r="O559" s="150"/>
      <c r="P559" s="52"/>
      <c r="Q559" s="119"/>
      <c r="R559" s="119"/>
      <c r="S559" s="119"/>
      <c r="T559" s="119"/>
      <c r="U559" s="10"/>
      <c r="V559" s="99"/>
      <c r="W559" s="99"/>
      <c r="X559" s="99"/>
      <c r="Y559" s="99"/>
      <c r="Z559" s="99"/>
      <c r="AA559" s="99"/>
      <c r="AB559" s="99"/>
      <c r="AC559" s="99"/>
      <c r="AD559" s="99"/>
      <c r="AE559" s="99"/>
      <c r="AF559" s="99"/>
      <c r="AG559" s="99"/>
      <c r="AH559" s="99"/>
      <c r="AI559" s="99"/>
      <c r="AJ559" s="99"/>
      <c r="AK559" s="99"/>
      <c r="AL559" s="99"/>
      <c r="AM559" s="99"/>
      <c r="AN559" s="99"/>
      <c r="AO559" s="99"/>
      <c r="AP559" s="99"/>
      <c r="AQ559" s="99"/>
      <c r="AR559" s="99"/>
      <c r="AS559" s="99"/>
      <c r="AT559" s="99"/>
      <c r="AU559" s="99"/>
      <c r="AV559" s="99"/>
      <c r="AW559" s="99"/>
      <c r="AX559" s="99"/>
      <c r="AY559" s="99"/>
      <c r="AZ559" s="99"/>
      <c r="BA559" s="99"/>
      <c r="BB559" s="99"/>
      <c r="BC559" s="99"/>
      <c r="BD559" s="99"/>
      <c r="BE559" s="99"/>
      <c r="BF559" s="99"/>
      <c r="BG559" s="99"/>
      <c r="BH559" s="99"/>
      <c r="BI559" s="99"/>
      <c r="BJ559" s="99"/>
      <c r="BK559" s="99"/>
      <c r="BL559" s="99"/>
      <c r="BM559" s="99"/>
      <c r="BN559" s="99"/>
      <c r="BO559" s="99"/>
      <c r="BP559" s="99"/>
      <c r="BQ559" s="99"/>
      <c r="BR559" s="99"/>
      <c r="BS559" s="99"/>
      <c r="BT559" s="99"/>
      <c r="BU559" s="99"/>
      <c r="BV559" s="99"/>
      <c r="BW559" s="99"/>
      <c r="BX559" s="99"/>
      <c r="BY559" s="99"/>
      <c r="BZ559" s="99"/>
      <c r="CA559" s="99"/>
      <c r="CB559" s="99"/>
      <c r="CC559" s="99"/>
      <c r="CD559" s="99"/>
      <c r="CE559" s="99"/>
      <c r="CF559" s="99"/>
    </row>
    <row r="560" spans="1:84" s="16" customFormat="1" ht="18" customHeight="1" x14ac:dyDescent="0.2">
      <c r="A560" s="66"/>
      <c r="B560" s="66"/>
      <c r="C560" s="40"/>
      <c r="D560" s="159"/>
      <c r="E560" s="71" t="s">
        <v>64</v>
      </c>
      <c r="F560" s="41">
        <f>F557-F558+F559</f>
        <v>516000</v>
      </c>
      <c r="G560" s="42">
        <f>G557-G558+G559</f>
        <v>516000</v>
      </c>
      <c r="H560" s="41">
        <f>H557-H558+H559</f>
        <v>516000</v>
      </c>
      <c r="I560" s="41"/>
      <c r="J560" s="41">
        <f>J557-J558+J559</f>
        <v>516000</v>
      </c>
      <c r="K560" s="41"/>
      <c r="L560" s="41"/>
      <c r="M560" s="41"/>
      <c r="N560" s="41"/>
      <c r="O560" s="43"/>
      <c r="P560" s="42"/>
      <c r="Q560" s="41"/>
      <c r="R560" s="41"/>
      <c r="S560" s="55"/>
      <c r="T560" s="55"/>
      <c r="V560" s="99"/>
      <c r="W560" s="99"/>
      <c r="X560" s="99"/>
      <c r="Y560" s="99"/>
      <c r="Z560" s="99"/>
      <c r="AA560" s="99"/>
      <c r="AB560" s="99"/>
      <c r="AC560" s="99"/>
      <c r="AD560" s="99"/>
      <c r="AE560" s="99"/>
      <c r="AF560" s="99"/>
      <c r="AG560" s="99"/>
      <c r="AH560" s="99"/>
      <c r="AI560" s="99"/>
      <c r="AJ560" s="99"/>
      <c r="AK560" s="99"/>
      <c r="AL560" s="99"/>
      <c r="AM560" s="99"/>
      <c r="AN560" s="99"/>
      <c r="AO560" s="99"/>
      <c r="AP560" s="99"/>
      <c r="AQ560" s="99"/>
      <c r="AR560" s="99"/>
      <c r="AS560" s="99"/>
      <c r="AT560" s="99"/>
      <c r="AU560" s="99"/>
      <c r="AV560" s="99"/>
      <c r="AW560" s="99"/>
      <c r="AX560" s="99"/>
      <c r="AY560" s="99"/>
      <c r="AZ560" s="99"/>
      <c r="BA560" s="99"/>
      <c r="BB560" s="99"/>
      <c r="BC560" s="99"/>
      <c r="BD560" s="99"/>
      <c r="BE560" s="99"/>
      <c r="BF560" s="99"/>
      <c r="BG560" s="99"/>
      <c r="BH560" s="99"/>
      <c r="BI560" s="99"/>
      <c r="BJ560" s="99"/>
      <c r="BK560" s="99"/>
      <c r="BL560" s="99"/>
      <c r="BM560" s="99"/>
      <c r="BN560" s="99"/>
      <c r="BO560" s="99"/>
      <c r="BP560" s="99"/>
      <c r="BQ560" s="99"/>
      <c r="BR560" s="99"/>
      <c r="BS560" s="99"/>
      <c r="BT560" s="99"/>
      <c r="BU560" s="99"/>
      <c r="BV560" s="99"/>
      <c r="BW560" s="99"/>
      <c r="BX560" s="99"/>
      <c r="BY560" s="99"/>
      <c r="BZ560" s="99"/>
      <c r="CA560" s="99"/>
      <c r="CB560" s="99"/>
      <c r="CC560" s="99"/>
      <c r="CD560" s="99"/>
      <c r="CE560" s="99"/>
      <c r="CF560" s="99"/>
    </row>
    <row r="561" spans="1:84" s="1" customFormat="1" ht="20.100000000000001" customHeight="1" x14ac:dyDescent="0.2">
      <c r="A561" s="44"/>
      <c r="B561" s="44"/>
      <c r="C561" s="44">
        <v>4330</v>
      </c>
      <c r="D561" s="160" t="s">
        <v>58</v>
      </c>
      <c r="E561" s="70" t="s">
        <v>61</v>
      </c>
      <c r="F561" s="37">
        <f>G561+P561</f>
        <v>390000</v>
      </c>
      <c r="G561" s="38">
        <f>H561+K561+L561+M561</f>
        <v>390000</v>
      </c>
      <c r="H561" s="39">
        <f>SUM(I561:J561)</f>
        <v>390000</v>
      </c>
      <c r="I561" s="39"/>
      <c r="J561" s="39">
        <v>390000</v>
      </c>
      <c r="K561" s="39"/>
      <c r="L561" s="39"/>
      <c r="M561" s="39"/>
      <c r="N561" s="39"/>
      <c r="O561" s="51"/>
      <c r="P561" s="52"/>
      <c r="Q561" s="39"/>
      <c r="R561" s="39"/>
      <c r="S561" s="39"/>
      <c r="T561" s="39"/>
      <c r="V561" s="99"/>
      <c r="W561" s="99"/>
      <c r="X561" s="99"/>
      <c r="Y561" s="99"/>
      <c r="Z561" s="99"/>
      <c r="AA561" s="99"/>
      <c r="AB561" s="99"/>
      <c r="AC561" s="99"/>
      <c r="AD561" s="99"/>
      <c r="AE561" s="99"/>
      <c r="AF561" s="99"/>
      <c r="AG561" s="99"/>
      <c r="AH561" s="99"/>
      <c r="AI561" s="99"/>
      <c r="AJ561" s="99"/>
      <c r="AK561" s="99"/>
      <c r="AL561" s="99"/>
      <c r="AM561" s="99"/>
      <c r="AN561" s="99"/>
      <c r="AO561" s="99"/>
      <c r="AP561" s="99"/>
      <c r="AQ561" s="99"/>
      <c r="AR561" s="99"/>
      <c r="AS561" s="99"/>
      <c r="AT561" s="99"/>
      <c r="AU561" s="99"/>
      <c r="AV561" s="99"/>
      <c r="AW561" s="99"/>
      <c r="AX561" s="99"/>
      <c r="AY561" s="99"/>
      <c r="AZ561" s="99"/>
      <c r="BA561" s="99"/>
      <c r="BB561" s="99"/>
      <c r="BC561" s="99"/>
      <c r="BD561" s="99"/>
      <c r="BE561" s="99"/>
      <c r="BF561" s="99"/>
      <c r="BG561" s="99"/>
      <c r="BH561" s="99"/>
      <c r="BI561" s="99"/>
      <c r="BJ561" s="99"/>
      <c r="BK561" s="99"/>
      <c r="BL561" s="99"/>
      <c r="BM561" s="99"/>
      <c r="BN561" s="99"/>
      <c r="BO561" s="99"/>
      <c r="BP561" s="99"/>
      <c r="BQ561" s="99"/>
      <c r="BR561" s="99"/>
      <c r="BS561" s="99"/>
      <c r="BT561" s="99"/>
      <c r="BU561" s="99"/>
      <c r="BV561" s="99"/>
      <c r="BW561" s="99"/>
      <c r="BX561" s="99"/>
      <c r="BY561" s="99"/>
      <c r="BZ561" s="99"/>
      <c r="CA561" s="99"/>
      <c r="CB561" s="99"/>
      <c r="CC561" s="99"/>
      <c r="CD561" s="99"/>
      <c r="CE561" s="99"/>
      <c r="CF561" s="99"/>
    </row>
    <row r="562" spans="1:84" s="9" customFormat="1" ht="20.100000000000001" customHeight="1" x14ac:dyDescent="0.2">
      <c r="A562" s="36"/>
      <c r="B562" s="36"/>
      <c r="C562" s="44"/>
      <c r="D562" s="161"/>
      <c r="E562" s="70" t="s">
        <v>62</v>
      </c>
      <c r="F562" s="37"/>
      <c r="G562" s="38"/>
      <c r="H562" s="39"/>
      <c r="I562" s="39"/>
      <c r="J562" s="39"/>
      <c r="K562" s="39"/>
      <c r="L562" s="39"/>
      <c r="M562" s="39"/>
      <c r="N562" s="39"/>
      <c r="O562" s="51"/>
      <c r="P562" s="38"/>
      <c r="Q562" s="39"/>
      <c r="R562" s="39"/>
      <c r="S562" s="39"/>
      <c r="T562" s="39"/>
      <c r="V562" s="99"/>
      <c r="W562" s="99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  <c r="AY562" s="99"/>
      <c r="AZ562" s="99"/>
      <c r="BA562" s="99"/>
      <c r="BB562" s="99"/>
      <c r="BC562" s="99"/>
      <c r="BD562" s="99"/>
      <c r="BE562" s="99"/>
      <c r="BF562" s="99"/>
      <c r="BG562" s="99"/>
      <c r="BH562" s="99"/>
      <c r="BI562" s="99"/>
      <c r="BJ562" s="99"/>
      <c r="BK562" s="99"/>
      <c r="BL562" s="99"/>
      <c r="BM562" s="99"/>
      <c r="BN562" s="99"/>
      <c r="BO562" s="99"/>
      <c r="BP562" s="99"/>
      <c r="BQ562" s="99"/>
      <c r="BR562" s="99"/>
      <c r="BS562" s="99"/>
      <c r="BT562" s="99"/>
      <c r="BU562" s="99"/>
      <c r="BV562" s="99"/>
      <c r="BW562" s="99"/>
      <c r="BX562" s="99"/>
      <c r="BY562" s="99"/>
      <c r="BZ562" s="99"/>
      <c r="CA562" s="99"/>
      <c r="CB562" s="99"/>
      <c r="CC562" s="99"/>
      <c r="CD562" s="99"/>
      <c r="CE562" s="99"/>
      <c r="CF562" s="99"/>
    </row>
    <row r="563" spans="1:84" s="9" customFormat="1" ht="20.100000000000001" customHeight="1" x14ac:dyDescent="0.2">
      <c r="A563" s="36"/>
      <c r="B563" s="36"/>
      <c r="C563" s="44"/>
      <c r="D563" s="161"/>
      <c r="E563" s="70" t="s">
        <v>63</v>
      </c>
      <c r="F563" s="37">
        <f>G563+P563</f>
        <v>126000</v>
      </c>
      <c r="G563" s="38">
        <f>H563+K563+L563+M563</f>
        <v>126000</v>
      </c>
      <c r="H563" s="39">
        <f>SUM(I563:J563)</f>
        <v>126000</v>
      </c>
      <c r="I563" s="39"/>
      <c r="J563" s="39">
        <v>126000</v>
      </c>
      <c r="K563" s="39"/>
      <c r="L563" s="39"/>
      <c r="M563" s="39"/>
      <c r="N563" s="39"/>
      <c r="O563" s="51"/>
      <c r="P563" s="38"/>
      <c r="Q563" s="39"/>
      <c r="R563" s="39"/>
      <c r="S563" s="39"/>
      <c r="T563" s="39"/>
      <c r="V563" s="99"/>
      <c r="W563" s="99"/>
      <c r="X563" s="99"/>
      <c r="Y563" s="99"/>
      <c r="Z563" s="99"/>
      <c r="AA563" s="99"/>
      <c r="AB563" s="99"/>
      <c r="AC563" s="99"/>
      <c r="AD563" s="99"/>
      <c r="AE563" s="99"/>
      <c r="AF563" s="99"/>
      <c r="AG563" s="99"/>
      <c r="AH563" s="99"/>
      <c r="AI563" s="99"/>
      <c r="AJ563" s="99"/>
      <c r="AK563" s="99"/>
      <c r="AL563" s="99"/>
      <c r="AM563" s="99"/>
      <c r="AN563" s="99"/>
      <c r="AO563" s="99"/>
      <c r="AP563" s="99"/>
      <c r="AQ563" s="99"/>
      <c r="AR563" s="99"/>
      <c r="AS563" s="99"/>
      <c r="AT563" s="99"/>
      <c r="AU563" s="99"/>
      <c r="AV563" s="99"/>
      <c r="AW563" s="99"/>
      <c r="AX563" s="99"/>
      <c r="AY563" s="99"/>
      <c r="AZ563" s="99"/>
      <c r="BA563" s="99"/>
      <c r="BB563" s="99"/>
      <c r="BC563" s="99"/>
      <c r="BD563" s="99"/>
      <c r="BE563" s="99"/>
      <c r="BF563" s="99"/>
      <c r="BG563" s="99"/>
      <c r="BH563" s="99"/>
      <c r="BI563" s="99"/>
      <c r="BJ563" s="99"/>
      <c r="BK563" s="99"/>
      <c r="BL563" s="99"/>
      <c r="BM563" s="99"/>
      <c r="BN563" s="99"/>
      <c r="BO563" s="99"/>
      <c r="BP563" s="99"/>
      <c r="BQ563" s="99"/>
      <c r="BR563" s="99"/>
      <c r="BS563" s="99"/>
      <c r="BT563" s="99"/>
      <c r="BU563" s="99"/>
      <c r="BV563" s="99"/>
      <c r="BW563" s="99"/>
      <c r="BX563" s="99"/>
      <c r="BY563" s="99"/>
      <c r="BZ563" s="99"/>
      <c r="CA563" s="99"/>
      <c r="CB563" s="99"/>
      <c r="CC563" s="99"/>
      <c r="CD563" s="99"/>
      <c r="CE563" s="99"/>
      <c r="CF563" s="99"/>
    </row>
    <row r="564" spans="1:84" s="16" customFormat="1" ht="20.100000000000001" customHeight="1" x14ac:dyDescent="0.2">
      <c r="A564" s="66"/>
      <c r="B564" s="36"/>
      <c r="C564" s="40"/>
      <c r="D564" s="162"/>
      <c r="E564" s="71" t="s">
        <v>64</v>
      </c>
      <c r="F564" s="41">
        <f>F561-F562+F563</f>
        <v>516000</v>
      </c>
      <c r="G564" s="42">
        <f>G561-G562+G563</f>
        <v>516000</v>
      </c>
      <c r="H564" s="41">
        <f>H561-H562+H563</f>
        <v>516000</v>
      </c>
      <c r="I564" s="41"/>
      <c r="J564" s="41">
        <f>J561-J562+J563</f>
        <v>516000</v>
      </c>
      <c r="K564" s="41"/>
      <c r="L564" s="41"/>
      <c r="M564" s="41"/>
      <c r="N564" s="41"/>
      <c r="O564" s="43"/>
      <c r="P564" s="42"/>
      <c r="Q564" s="41"/>
      <c r="R564" s="41"/>
      <c r="S564" s="55"/>
      <c r="T564" s="55"/>
      <c r="V564" s="99"/>
      <c r="W564" s="99"/>
      <c r="X564" s="99"/>
      <c r="Y564" s="99"/>
      <c r="Z564" s="99"/>
      <c r="AA564" s="99"/>
      <c r="AB564" s="99"/>
      <c r="AC564" s="99"/>
      <c r="AD564" s="99"/>
      <c r="AE564" s="99"/>
      <c r="AF564" s="99"/>
      <c r="AG564" s="99"/>
      <c r="AH564" s="99"/>
      <c r="AI564" s="99"/>
      <c r="AJ564" s="99"/>
      <c r="AK564" s="99"/>
      <c r="AL564" s="99"/>
      <c r="AM564" s="99"/>
      <c r="AN564" s="99"/>
      <c r="AO564" s="99"/>
      <c r="AP564" s="99"/>
      <c r="AQ564" s="99"/>
      <c r="AR564" s="99"/>
      <c r="AS564" s="99"/>
      <c r="AT564" s="99"/>
      <c r="AU564" s="99"/>
      <c r="AV564" s="99"/>
      <c r="AW564" s="99"/>
      <c r="AX564" s="99"/>
      <c r="AY564" s="99"/>
      <c r="AZ564" s="99"/>
      <c r="BA564" s="99"/>
      <c r="BB564" s="99"/>
      <c r="BC564" s="99"/>
      <c r="BD564" s="99"/>
      <c r="BE564" s="99"/>
      <c r="BF564" s="99"/>
      <c r="BG564" s="99"/>
      <c r="BH564" s="99"/>
      <c r="BI564" s="99"/>
      <c r="BJ564" s="99"/>
      <c r="BK564" s="99"/>
      <c r="BL564" s="99"/>
      <c r="BM564" s="99"/>
      <c r="BN564" s="99"/>
      <c r="BO564" s="99"/>
      <c r="BP564" s="99"/>
      <c r="BQ564" s="99"/>
      <c r="BR564" s="99"/>
      <c r="BS564" s="99"/>
      <c r="BT564" s="99"/>
      <c r="BU564" s="99"/>
      <c r="BV564" s="99"/>
      <c r="BW564" s="99"/>
      <c r="BX564" s="99"/>
      <c r="BY564" s="99"/>
      <c r="BZ564" s="99"/>
      <c r="CA564" s="99"/>
      <c r="CB564" s="99"/>
      <c r="CC564" s="99"/>
      <c r="CD564" s="99"/>
      <c r="CE564" s="99"/>
      <c r="CF564" s="99"/>
    </row>
    <row r="565" spans="1:84" s="118" customFormat="1" ht="16.5" customHeight="1" x14ac:dyDescent="0.2">
      <c r="A565" s="89"/>
      <c r="B565" s="66"/>
      <c r="C565" s="167" t="s">
        <v>66</v>
      </c>
      <c r="D565" s="168"/>
      <c r="E565" s="168"/>
      <c r="F565" s="168"/>
      <c r="G565" s="168"/>
      <c r="H565" s="168"/>
      <c r="I565" s="168"/>
      <c r="J565" s="168"/>
      <c r="K565" s="168"/>
      <c r="L565" s="168"/>
      <c r="M565" s="168"/>
      <c r="N565" s="168"/>
      <c r="O565" s="168"/>
      <c r="P565" s="168"/>
      <c r="Q565" s="168"/>
      <c r="R565" s="168"/>
      <c r="S565" s="168"/>
      <c r="T565" s="169"/>
    </row>
    <row r="566" spans="1:84" s="118" customFormat="1" ht="16.5" customHeight="1" x14ac:dyDescent="0.2">
      <c r="A566" s="89"/>
      <c r="B566" s="44"/>
      <c r="C566" s="155" t="s">
        <v>161</v>
      </c>
      <c r="D566" s="156"/>
      <c r="E566" s="156"/>
      <c r="F566" s="156"/>
      <c r="G566" s="156"/>
      <c r="H566" s="156"/>
      <c r="I566" s="156"/>
      <c r="J566" s="156"/>
      <c r="K566" s="156"/>
      <c r="L566" s="156"/>
      <c r="M566" s="156"/>
      <c r="N566" s="156"/>
      <c r="O566" s="156"/>
      <c r="P566" s="156"/>
      <c r="Q566" s="156"/>
      <c r="R566" s="156"/>
      <c r="S566" s="156"/>
      <c r="T566" s="157"/>
    </row>
    <row r="567" spans="1:84" s="118" customFormat="1" ht="27.75" customHeight="1" x14ac:dyDescent="0.2">
      <c r="A567" s="89"/>
      <c r="B567" s="36"/>
      <c r="C567" s="152" t="s">
        <v>162</v>
      </c>
      <c r="D567" s="153"/>
      <c r="E567" s="153"/>
      <c r="F567" s="153"/>
      <c r="G567" s="153"/>
      <c r="H567" s="153"/>
      <c r="I567" s="153"/>
      <c r="J567" s="153"/>
      <c r="K567" s="153"/>
      <c r="L567" s="153"/>
      <c r="M567" s="153"/>
      <c r="N567" s="153"/>
      <c r="O567" s="153"/>
      <c r="P567" s="153"/>
      <c r="Q567" s="153"/>
      <c r="R567" s="153"/>
      <c r="S567" s="153"/>
      <c r="T567" s="154"/>
    </row>
    <row r="568" spans="1:84" s="1" customFormat="1" ht="18" customHeight="1" x14ac:dyDescent="0.2">
      <c r="A568" s="47">
        <v>900</v>
      </c>
      <c r="B568" s="47"/>
      <c r="C568" s="104"/>
      <c r="D568" s="163" t="s">
        <v>10</v>
      </c>
      <c r="E568" s="72" t="s">
        <v>61</v>
      </c>
      <c r="F568" s="57">
        <f>G568+P568</f>
        <v>21263832</v>
      </c>
      <c r="G568" s="25">
        <f>H568+K568+L568+M568</f>
        <v>13335274.640000001</v>
      </c>
      <c r="H568" s="26">
        <f>SUM(I568:J568)</f>
        <v>13225208</v>
      </c>
      <c r="I568" s="26"/>
      <c r="J568" s="26">
        <v>13225208</v>
      </c>
      <c r="K568" s="26"/>
      <c r="L568" s="26"/>
      <c r="M568" s="26">
        <v>110066.64</v>
      </c>
      <c r="N568" s="48"/>
      <c r="O568" s="142"/>
      <c r="P568" s="25">
        <f>Q568+S568+T568</f>
        <v>7928557.3600000003</v>
      </c>
      <c r="Q568" s="26">
        <v>7508387.3600000003</v>
      </c>
      <c r="R568" s="26">
        <v>4807887.3600000003</v>
      </c>
      <c r="S568" s="26">
        <v>170</v>
      </c>
      <c r="T568" s="26">
        <v>420000</v>
      </c>
      <c r="U568" s="2"/>
      <c r="V568" s="99"/>
      <c r="W568" s="99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99"/>
      <c r="AT568" s="99"/>
      <c r="AU568" s="99"/>
      <c r="AV568" s="99"/>
      <c r="AW568" s="99"/>
      <c r="AX568" s="99"/>
      <c r="AY568" s="99"/>
      <c r="AZ568" s="99"/>
      <c r="BA568" s="99"/>
      <c r="BB568" s="99"/>
      <c r="BC568" s="99"/>
      <c r="BD568" s="99"/>
      <c r="BE568" s="99"/>
      <c r="BF568" s="99"/>
      <c r="BG568" s="99"/>
      <c r="BH568" s="99"/>
      <c r="BI568" s="99"/>
      <c r="BJ568" s="99"/>
      <c r="BK568" s="99"/>
      <c r="BL568" s="99"/>
      <c r="BM568" s="99"/>
      <c r="BN568" s="99"/>
      <c r="BO568" s="99"/>
      <c r="BP568" s="99"/>
      <c r="BQ568" s="99"/>
      <c r="BR568" s="99"/>
      <c r="BS568" s="99"/>
      <c r="BT568" s="99"/>
      <c r="BU568" s="99"/>
      <c r="BV568" s="99"/>
      <c r="BW568" s="99"/>
      <c r="BX568" s="99"/>
      <c r="BY568" s="99"/>
      <c r="BZ568" s="99"/>
      <c r="CA568" s="99"/>
      <c r="CB568" s="99"/>
      <c r="CC568" s="99"/>
      <c r="CD568" s="99"/>
      <c r="CE568" s="99"/>
      <c r="CF568" s="99"/>
    </row>
    <row r="569" spans="1:84" s="9" customFormat="1" ht="18" customHeight="1" x14ac:dyDescent="0.2">
      <c r="A569" s="23"/>
      <c r="B569" s="23"/>
      <c r="C569" s="65"/>
      <c r="D569" s="164"/>
      <c r="E569" s="68" t="s">
        <v>62</v>
      </c>
      <c r="F569" s="24">
        <f>G569+P569</f>
        <v>164870</v>
      </c>
      <c r="G569" s="27">
        <f>H569+K569+L569+M569</f>
        <v>49870</v>
      </c>
      <c r="H569" s="28">
        <f>SUM(I569:J569)</f>
        <v>49870</v>
      </c>
      <c r="I569" s="28"/>
      <c r="J569" s="28">
        <f>J573+J584+J605+J616+J650</f>
        <v>49870</v>
      </c>
      <c r="K569" s="28"/>
      <c r="L569" s="28"/>
      <c r="M569" s="28"/>
      <c r="N569" s="49"/>
      <c r="O569" s="143"/>
      <c r="P569" s="27">
        <f>Q569+S569+T569</f>
        <v>115000</v>
      </c>
      <c r="Q569" s="28">
        <f>Q573+Q584+Q605+Q616+Q650</f>
        <v>35000</v>
      </c>
      <c r="R569" s="28"/>
      <c r="S569" s="28"/>
      <c r="T569" s="28">
        <f>T573+T584+T605+T616+T650</f>
        <v>80000</v>
      </c>
      <c r="U569" s="10"/>
      <c r="V569" s="99"/>
      <c r="W569" s="99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99"/>
      <c r="AT569" s="99"/>
      <c r="AU569" s="99"/>
      <c r="AV569" s="99"/>
      <c r="AW569" s="99"/>
      <c r="AX569" s="99"/>
      <c r="AY569" s="99"/>
      <c r="AZ569" s="99"/>
      <c r="BA569" s="99"/>
      <c r="BB569" s="99"/>
      <c r="BC569" s="99"/>
      <c r="BD569" s="99"/>
      <c r="BE569" s="99"/>
      <c r="BF569" s="99"/>
      <c r="BG569" s="99"/>
      <c r="BH569" s="99"/>
      <c r="BI569" s="99"/>
      <c r="BJ569" s="99"/>
      <c r="BK569" s="99"/>
      <c r="BL569" s="99"/>
      <c r="BM569" s="99"/>
      <c r="BN569" s="99"/>
      <c r="BO569" s="99"/>
      <c r="BP569" s="99"/>
      <c r="BQ569" s="99"/>
      <c r="BR569" s="99"/>
      <c r="BS569" s="99"/>
      <c r="BT569" s="99"/>
      <c r="BU569" s="99"/>
      <c r="BV569" s="99"/>
      <c r="BW569" s="99"/>
      <c r="BX569" s="99"/>
      <c r="BY569" s="99"/>
      <c r="BZ569" s="99"/>
      <c r="CA569" s="99"/>
      <c r="CB569" s="99"/>
      <c r="CC569" s="99"/>
      <c r="CD569" s="99"/>
      <c r="CE569" s="99"/>
      <c r="CF569" s="99"/>
    </row>
    <row r="570" spans="1:84" s="9" customFormat="1" ht="18" customHeight="1" x14ac:dyDescent="0.2">
      <c r="A570" s="23"/>
      <c r="B570" s="23"/>
      <c r="C570" s="65"/>
      <c r="D570" s="164"/>
      <c r="E570" s="68" t="s">
        <v>63</v>
      </c>
      <c r="F570" s="24">
        <f>G570+P570</f>
        <v>370074</v>
      </c>
      <c r="G570" s="27">
        <f>H570+K570+L570+M570</f>
        <v>30204</v>
      </c>
      <c r="H570" s="28">
        <f>SUM(I570:J570)</f>
        <v>30204</v>
      </c>
      <c r="I570" s="28"/>
      <c r="J570" s="28">
        <f>J574+J585+J606+J617+J640+J651</f>
        <v>30204</v>
      </c>
      <c r="K570" s="28"/>
      <c r="L570" s="28"/>
      <c r="M570" s="28"/>
      <c r="N570" s="49"/>
      <c r="O570" s="143"/>
      <c r="P570" s="27">
        <f>Q570+S570+T570</f>
        <v>339870</v>
      </c>
      <c r="Q570" s="28">
        <f>Q574+Q585+Q606+Q617+Q651</f>
        <v>99870</v>
      </c>
      <c r="R570" s="28"/>
      <c r="S570" s="28"/>
      <c r="T570" s="28">
        <f>T574+T585+T606+T617+T651</f>
        <v>240000</v>
      </c>
      <c r="U570" s="10"/>
      <c r="V570" s="99"/>
      <c r="W570" s="99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99"/>
      <c r="AT570" s="99"/>
      <c r="AU570" s="99"/>
      <c r="AV570" s="99"/>
      <c r="AW570" s="99"/>
      <c r="AX570" s="99"/>
      <c r="AY570" s="99"/>
      <c r="AZ570" s="99"/>
      <c r="BA570" s="99"/>
      <c r="BB570" s="99"/>
      <c r="BC570" s="99"/>
      <c r="BD570" s="99"/>
      <c r="BE570" s="99"/>
      <c r="BF570" s="99"/>
      <c r="BG570" s="99"/>
      <c r="BH570" s="99"/>
      <c r="BI570" s="99"/>
      <c r="BJ570" s="99"/>
      <c r="BK570" s="99"/>
      <c r="BL570" s="99"/>
      <c r="BM570" s="99"/>
      <c r="BN570" s="99"/>
      <c r="BO570" s="99"/>
      <c r="BP570" s="99"/>
      <c r="BQ570" s="99"/>
      <c r="BR570" s="99"/>
      <c r="BS570" s="99"/>
      <c r="BT570" s="99"/>
      <c r="BU570" s="99"/>
      <c r="BV570" s="99"/>
      <c r="BW570" s="99"/>
      <c r="BX570" s="99"/>
      <c r="BY570" s="99"/>
      <c r="BZ570" s="99"/>
      <c r="CA570" s="99"/>
      <c r="CB570" s="99"/>
      <c r="CC570" s="99"/>
      <c r="CD570" s="99"/>
      <c r="CE570" s="99"/>
      <c r="CF570" s="99"/>
    </row>
    <row r="571" spans="1:84" s="16" customFormat="1" ht="18" customHeight="1" x14ac:dyDescent="0.2">
      <c r="A571" s="65"/>
      <c r="B571" s="65"/>
      <c r="C571" s="29"/>
      <c r="D571" s="165"/>
      <c r="E571" s="69" t="s">
        <v>64</v>
      </c>
      <c r="F571" s="30">
        <f t="shared" ref="F571:T571" si="39">F568-F569+F570</f>
        <v>21469036</v>
      </c>
      <c r="G571" s="90">
        <f t="shared" si="39"/>
        <v>13315608.640000001</v>
      </c>
      <c r="H571" s="30">
        <f t="shared" si="39"/>
        <v>13205542</v>
      </c>
      <c r="I571" s="30"/>
      <c r="J571" s="80">
        <f t="shared" si="39"/>
        <v>13205542</v>
      </c>
      <c r="K571" s="30"/>
      <c r="L571" s="30"/>
      <c r="M571" s="30">
        <f t="shared" si="39"/>
        <v>110066.64</v>
      </c>
      <c r="N571" s="30"/>
      <c r="O571" s="32"/>
      <c r="P571" s="31">
        <f t="shared" si="39"/>
        <v>8153427.3600000003</v>
      </c>
      <c r="Q571" s="30">
        <f t="shared" si="39"/>
        <v>7573257.3600000003</v>
      </c>
      <c r="R571" s="80">
        <f t="shared" si="39"/>
        <v>4807887.3600000003</v>
      </c>
      <c r="S571" s="80">
        <f t="shared" si="39"/>
        <v>170</v>
      </c>
      <c r="T571" s="80">
        <f t="shared" si="39"/>
        <v>580000</v>
      </c>
      <c r="U571" s="1"/>
      <c r="V571" s="99"/>
      <c r="W571" s="99"/>
      <c r="X571" s="99"/>
      <c r="Y571" s="99"/>
      <c r="Z571" s="99"/>
      <c r="AA571" s="99"/>
      <c r="AB571" s="99"/>
      <c r="AC571" s="99"/>
      <c r="AD571" s="99"/>
      <c r="AE571" s="99"/>
      <c r="AF571" s="99"/>
      <c r="AG571" s="99"/>
      <c r="AH571" s="99"/>
      <c r="AI571" s="99"/>
      <c r="AJ571" s="99"/>
      <c r="AK571" s="99"/>
      <c r="AL571" s="99"/>
      <c r="AM571" s="99"/>
      <c r="AN571" s="99"/>
      <c r="AO571" s="99"/>
      <c r="AP571" s="99"/>
      <c r="AQ571" s="99"/>
      <c r="AR571" s="99"/>
      <c r="AS571" s="99"/>
      <c r="AT571" s="99"/>
      <c r="AU571" s="99"/>
      <c r="AV571" s="99"/>
      <c r="AW571" s="99"/>
      <c r="AX571" s="99"/>
      <c r="AY571" s="99"/>
      <c r="AZ571" s="99"/>
      <c r="BA571" s="99"/>
      <c r="BB571" s="99"/>
      <c r="BC571" s="99"/>
      <c r="BD571" s="99"/>
      <c r="BE571" s="99"/>
      <c r="BF571" s="99"/>
      <c r="BG571" s="99"/>
      <c r="BH571" s="99"/>
      <c r="BI571" s="99"/>
      <c r="BJ571" s="99"/>
      <c r="BK571" s="99"/>
      <c r="BL571" s="99"/>
      <c r="BM571" s="99"/>
      <c r="BN571" s="99"/>
      <c r="BO571" s="99"/>
      <c r="BP571" s="99"/>
      <c r="BQ571" s="99"/>
      <c r="BR571" s="99"/>
      <c r="BS571" s="99"/>
      <c r="BT571" s="99"/>
      <c r="BU571" s="99"/>
      <c r="BV571" s="99"/>
      <c r="BW571" s="99"/>
      <c r="BX571" s="99"/>
      <c r="BY571" s="99"/>
      <c r="BZ571" s="99"/>
      <c r="CA571" s="99"/>
      <c r="CB571" s="99"/>
      <c r="CC571" s="99"/>
      <c r="CD571" s="99"/>
      <c r="CE571" s="99"/>
      <c r="CF571" s="99"/>
    </row>
    <row r="572" spans="1:84" s="1" customFormat="1" ht="18" customHeight="1" x14ac:dyDescent="0.2">
      <c r="A572" s="36"/>
      <c r="B572" s="45">
        <v>90001</v>
      </c>
      <c r="C572" s="46"/>
      <c r="D572" s="166" t="s">
        <v>14</v>
      </c>
      <c r="E572" s="70" t="s">
        <v>61</v>
      </c>
      <c r="F572" s="33">
        <f>G572+P572</f>
        <v>873000</v>
      </c>
      <c r="G572" s="34">
        <f>H572+K572+L572+M572</f>
        <v>718000</v>
      </c>
      <c r="H572" s="35">
        <f>SUM(I572:J572)</f>
        <v>718000</v>
      </c>
      <c r="I572" s="50"/>
      <c r="J572" s="35">
        <v>718000</v>
      </c>
      <c r="K572" s="50"/>
      <c r="L572" s="50"/>
      <c r="M572" s="50"/>
      <c r="N572" s="50"/>
      <c r="O572" s="148"/>
      <c r="P572" s="34">
        <f>Q572+S572+T572</f>
        <v>155000</v>
      </c>
      <c r="Q572" s="35">
        <v>155000</v>
      </c>
      <c r="R572" s="50"/>
      <c r="S572" s="50"/>
      <c r="T572" s="50"/>
      <c r="V572" s="99"/>
      <c r="W572" s="99"/>
      <c r="X572" s="99"/>
      <c r="Y572" s="99"/>
      <c r="Z572" s="99"/>
      <c r="AA572" s="99"/>
      <c r="AB572" s="99"/>
      <c r="AC572" s="99"/>
      <c r="AD572" s="99"/>
      <c r="AE572" s="99"/>
      <c r="AF572" s="99"/>
      <c r="AG572" s="99"/>
      <c r="AH572" s="99"/>
      <c r="AI572" s="99"/>
      <c r="AJ572" s="99"/>
      <c r="AK572" s="99"/>
      <c r="AL572" s="99"/>
      <c r="AM572" s="99"/>
      <c r="AN572" s="99"/>
      <c r="AO572" s="99"/>
      <c r="AP572" s="99"/>
      <c r="AQ572" s="99"/>
      <c r="AR572" s="99"/>
      <c r="AS572" s="99"/>
      <c r="AT572" s="99"/>
      <c r="AU572" s="99"/>
      <c r="AV572" s="99"/>
      <c r="AW572" s="99"/>
      <c r="AX572" s="99"/>
      <c r="AY572" s="99"/>
      <c r="AZ572" s="99"/>
      <c r="BA572" s="99"/>
      <c r="BB572" s="99"/>
      <c r="BC572" s="99"/>
      <c r="BD572" s="99"/>
      <c r="BE572" s="99"/>
      <c r="BF572" s="99"/>
      <c r="BG572" s="99"/>
      <c r="BH572" s="99"/>
      <c r="BI572" s="99"/>
      <c r="BJ572" s="99"/>
      <c r="BK572" s="99"/>
      <c r="BL572" s="99"/>
      <c r="BM572" s="99"/>
      <c r="BN572" s="99"/>
      <c r="BO572" s="99"/>
      <c r="BP572" s="99"/>
      <c r="BQ572" s="99"/>
      <c r="BR572" s="99"/>
      <c r="BS572" s="99"/>
      <c r="BT572" s="99"/>
      <c r="BU572" s="99"/>
      <c r="BV572" s="99"/>
      <c r="BW572" s="99"/>
      <c r="BX572" s="99"/>
      <c r="BY572" s="99"/>
      <c r="BZ572" s="99"/>
      <c r="CA572" s="99"/>
      <c r="CB572" s="99"/>
      <c r="CC572" s="99"/>
      <c r="CD572" s="99"/>
      <c r="CE572" s="99"/>
      <c r="CF572" s="99"/>
    </row>
    <row r="573" spans="1:84" s="9" customFormat="1" ht="18" customHeight="1" x14ac:dyDescent="0.2">
      <c r="A573" s="36"/>
      <c r="B573" s="36"/>
      <c r="C573" s="44"/>
      <c r="D573" s="158"/>
      <c r="E573" s="70" t="s">
        <v>62</v>
      </c>
      <c r="F573" s="37">
        <f>G573+P573</f>
        <v>10000</v>
      </c>
      <c r="G573" s="38">
        <f>H573+K573+L573+M573</f>
        <v>10000</v>
      </c>
      <c r="H573" s="39">
        <f>SUM(I573:J573)</f>
        <v>10000</v>
      </c>
      <c r="I573" s="119"/>
      <c r="J573" s="39">
        <f>J577</f>
        <v>10000</v>
      </c>
      <c r="K573" s="119"/>
      <c r="L573" s="119"/>
      <c r="M573" s="119"/>
      <c r="N573" s="119"/>
      <c r="O573" s="150"/>
      <c r="P573" s="38"/>
      <c r="Q573" s="39"/>
      <c r="R573" s="119"/>
      <c r="S573" s="119"/>
      <c r="T573" s="119"/>
      <c r="U573" s="10"/>
      <c r="V573" s="99"/>
      <c r="W573" s="99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99"/>
      <c r="AI573" s="99"/>
      <c r="AJ573" s="99"/>
      <c r="AK573" s="99"/>
      <c r="AL573" s="99"/>
      <c r="AM573" s="99"/>
      <c r="AN573" s="99"/>
      <c r="AO573" s="99"/>
      <c r="AP573" s="99"/>
      <c r="AQ573" s="99"/>
      <c r="AR573" s="99"/>
      <c r="AS573" s="99"/>
      <c r="AT573" s="99"/>
      <c r="AU573" s="99"/>
      <c r="AV573" s="99"/>
      <c r="AW573" s="99"/>
      <c r="AX573" s="99"/>
      <c r="AY573" s="99"/>
      <c r="AZ573" s="99"/>
      <c r="BA573" s="99"/>
      <c r="BB573" s="99"/>
      <c r="BC573" s="99"/>
      <c r="BD573" s="99"/>
      <c r="BE573" s="99"/>
      <c r="BF573" s="99"/>
      <c r="BG573" s="99"/>
      <c r="BH573" s="99"/>
      <c r="BI573" s="99"/>
      <c r="BJ573" s="99"/>
      <c r="BK573" s="99"/>
      <c r="BL573" s="99"/>
      <c r="BM573" s="99"/>
      <c r="BN573" s="99"/>
      <c r="BO573" s="99"/>
      <c r="BP573" s="99"/>
      <c r="BQ573" s="99"/>
      <c r="BR573" s="99"/>
      <c r="BS573" s="99"/>
      <c r="BT573" s="99"/>
      <c r="BU573" s="99"/>
      <c r="BV573" s="99"/>
      <c r="BW573" s="99"/>
      <c r="BX573" s="99"/>
      <c r="BY573" s="99"/>
      <c r="BZ573" s="99"/>
      <c r="CA573" s="99"/>
      <c r="CB573" s="99"/>
      <c r="CC573" s="99"/>
      <c r="CD573" s="99"/>
      <c r="CE573" s="99"/>
      <c r="CF573" s="99"/>
    </row>
    <row r="574" spans="1:84" s="9" customFormat="1" ht="18" customHeight="1" x14ac:dyDescent="0.2">
      <c r="A574" s="36"/>
      <c r="B574" s="36"/>
      <c r="C574" s="44"/>
      <c r="D574" s="158"/>
      <c r="E574" s="70" t="s">
        <v>63</v>
      </c>
      <c r="F574" s="37"/>
      <c r="G574" s="38"/>
      <c r="H574" s="39"/>
      <c r="I574" s="119"/>
      <c r="J574" s="39"/>
      <c r="K574" s="119"/>
      <c r="L574" s="119"/>
      <c r="M574" s="119"/>
      <c r="N574" s="119"/>
      <c r="O574" s="150"/>
      <c r="P574" s="38"/>
      <c r="Q574" s="39"/>
      <c r="R574" s="119"/>
      <c r="S574" s="119"/>
      <c r="T574" s="119"/>
      <c r="U574" s="10"/>
      <c r="V574" s="99"/>
      <c r="W574" s="99"/>
      <c r="X574" s="99"/>
      <c r="Y574" s="99"/>
      <c r="Z574" s="99"/>
      <c r="AA574" s="99"/>
      <c r="AB574" s="99"/>
      <c r="AC574" s="99"/>
      <c r="AD574" s="99"/>
      <c r="AE574" s="99"/>
      <c r="AF574" s="99"/>
      <c r="AG574" s="99"/>
      <c r="AH574" s="99"/>
      <c r="AI574" s="99"/>
      <c r="AJ574" s="99"/>
      <c r="AK574" s="99"/>
      <c r="AL574" s="99"/>
      <c r="AM574" s="99"/>
      <c r="AN574" s="99"/>
      <c r="AO574" s="99"/>
      <c r="AP574" s="99"/>
      <c r="AQ574" s="99"/>
      <c r="AR574" s="99"/>
      <c r="AS574" s="99"/>
      <c r="AT574" s="99"/>
      <c r="AU574" s="99"/>
      <c r="AV574" s="99"/>
      <c r="AW574" s="99"/>
      <c r="AX574" s="99"/>
      <c r="AY574" s="99"/>
      <c r="AZ574" s="99"/>
      <c r="BA574" s="99"/>
      <c r="BB574" s="99"/>
      <c r="BC574" s="99"/>
      <c r="BD574" s="99"/>
      <c r="BE574" s="99"/>
      <c r="BF574" s="99"/>
      <c r="BG574" s="99"/>
      <c r="BH574" s="99"/>
      <c r="BI574" s="99"/>
      <c r="BJ574" s="99"/>
      <c r="BK574" s="99"/>
      <c r="BL574" s="99"/>
      <c r="BM574" s="99"/>
      <c r="BN574" s="99"/>
      <c r="BO574" s="99"/>
      <c r="BP574" s="99"/>
      <c r="BQ574" s="99"/>
      <c r="BR574" s="99"/>
      <c r="BS574" s="99"/>
      <c r="BT574" s="99"/>
      <c r="BU574" s="99"/>
      <c r="BV574" s="99"/>
      <c r="BW574" s="99"/>
      <c r="BX574" s="99"/>
      <c r="BY574" s="99"/>
      <c r="BZ574" s="99"/>
      <c r="CA574" s="99"/>
      <c r="CB574" s="99"/>
      <c r="CC574" s="99"/>
      <c r="CD574" s="99"/>
      <c r="CE574" s="99"/>
      <c r="CF574" s="99"/>
    </row>
    <row r="575" spans="1:84" s="16" customFormat="1" ht="18" customHeight="1" x14ac:dyDescent="0.2">
      <c r="A575" s="66"/>
      <c r="B575" s="66"/>
      <c r="C575" s="40"/>
      <c r="D575" s="159"/>
      <c r="E575" s="71" t="s">
        <v>64</v>
      </c>
      <c r="F575" s="41">
        <f>F572-F573+F574</f>
        <v>863000</v>
      </c>
      <c r="G575" s="56">
        <f>G572-G573+G574</f>
        <v>708000</v>
      </c>
      <c r="H575" s="41">
        <f>H572-H573+H574</f>
        <v>708000</v>
      </c>
      <c r="I575" s="41"/>
      <c r="J575" s="55">
        <f>J572-J573+J574</f>
        <v>708000</v>
      </c>
      <c r="K575" s="41"/>
      <c r="L575" s="41"/>
      <c r="M575" s="41"/>
      <c r="N575" s="41"/>
      <c r="O575" s="43"/>
      <c r="P575" s="42">
        <f>P572-P573+P574</f>
        <v>155000</v>
      </c>
      <c r="Q575" s="41">
        <f>Q572-Q573+Q574</f>
        <v>155000</v>
      </c>
      <c r="R575" s="41"/>
      <c r="S575" s="55"/>
      <c r="T575" s="55"/>
      <c r="V575" s="99"/>
      <c r="W575" s="99"/>
      <c r="X575" s="99"/>
      <c r="Y575" s="99"/>
      <c r="Z575" s="99"/>
      <c r="AA575" s="99"/>
      <c r="AB575" s="99"/>
      <c r="AC575" s="99"/>
      <c r="AD575" s="99"/>
      <c r="AE575" s="99"/>
      <c r="AF575" s="99"/>
      <c r="AG575" s="99"/>
      <c r="AH575" s="99"/>
      <c r="AI575" s="99"/>
      <c r="AJ575" s="99"/>
      <c r="AK575" s="99"/>
      <c r="AL575" s="99"/>
      <c r="AM575" s="99"/>
      <c r="AN575" s="99"/>
      <c r="AO575" s="99"/>
      <c r="AP575" s="99"/>
      <c r="AQ575" s="99"/>
      <c r="AR575" s="99"/>
      <c r="AS575" s="99"/>
      <c r="AT575" s="99"/>
      <c r="AU575" s="99"/>
      <c r="AV575" s="99"/>
      <c r="AW575" s="99"/>
      <c r="AX575" s="99"/>
      <c r="AY575" s="99"/>
      <c r="AZ575" s="99"/>
      <c r="BA575" s="99"/>
      <c r="BB575" s="99"/>
      <c r="BC575" s="99"/>
      <c r="BD575" s="99"/>
      <c r="BE575" s="99"/>
      <c r="BF575" s="99"/>
      <c r="BG575" s="99"/>
      <c r="BH575" s="99"/>
      <c r="BI575" s="99"/>
      <c r="BJ575" s="99"/>
      <c r="BK575" s="99"/>
      <c r="BL575" s="99"/>
      <c r="BM575" s="99"/>
      <c r="BN575" s="99"/>
      <c r="BO575" s="99"/>
      <c r="BP575" s="99"/>
      <c r="BQ575" s="99"/>
      <c r="BR575" s="99"/>
      <c r="BS575" s="99"/>
      <c r="BT575" s="99"/>
      <c r="BU575" s="99"/>
      <c r="BV575" s="99"/>
      <c r="BW575" s="99"/>
      <c r="BX575" s="99"/>
      <c r="BY575" s="99"/>
      <c r="BZ575" s="99"/>
      <c r="CA575" s="99"/>
      <c r="CB575" s="99"/>
      <c r="CC575" s="99"/>
      <c r="CD575" s="99"/>
      <c r="CE575" s="99"/>
      <c r="CF575" s="99"/>
    </row>
    <row r="576" spans="1:84" s="1" customFormat="1" ht="16.5" customHeight="1" x14ac:dyDescent="0.2">
      <c r="A576" s="44"/>
      <c r="B576" s="44"/>
      <c r="C576" s="44">
        <v>4430</v>
      </c>
      <c r="D576" s="160" t="s">
        <v>35</v>
      </c>
      <c r="E576" s="70" t="s">
        <v>61</v>
      </c>
      <c r="F576" s="37">
        <f>G576+P576</f>
        <v>25000</v>
      </c>
      <c r="G576" s="38">
        <f>H576+K576+L576+M576</f>
        <v>25000</v>
      </c>
      <c r="H576" s="39">
        <f>SUM(I576:J576)</f>
        <v>25000</v>
      </c>
      <c r="I576" s="39"/>
      <c r="J576" s="39">
        <v>25000</v>
      </c>
      <c r="K576" s="39"/>
      <c r="L576" s="39"/>
      <c r="M576" s="39"/>
      <c r="N576" s="39"/>
      <c r="O576" s="51"/>
      <c r="P576" s="52"/>
      <c r="Q576" s="39"/>
      <c r="R576" s="39"/>
      <c r="S576" s="39"/>
      <c r="T576" s="39"/>
      <c r="V576" s="99"/>
      <c r="W576" s="99"/>
      <c r="X576" s="99"/>
      <c r="Y576" s="99"/>
      <c r="Z576" s="99"/>
      <c r="AA576" s="99"/>
      <c r="AB576" s="99"/>
      <c r="AC576" s="99"/>
      <c r="AD576" s="99"/>
      <c r="AE576" s="99"/>
      <c r="AF576" s="99"/>
      <c r="AG576" s="99"/>
      <c r="AH576" s="99"/>
      <c r="AI576" s="99"/>
      <c r="AJ576" s="99"/>
      <c r="AK576" s="99"/>
      <c r="AL576" s="99"/>
      <c r="AM576" s="99"/>
      <c r="AN576" s="99"/>
      <c r="AO576" s="99"/>
      <c r="AP576" s="99"/>
      <c r="AQ576" s="99"/>
      <c r="AR576" s="99"/>
      <c r="AS576" s="99"/>
      <c r="AT576" s="99"/>
      <c r="AU576" s="99"/>
      <c r="AV576" s="99"/>
      <c r="AW576" s="99"/>
      <c r="AX576" s="99"/>
      <c r="AY576" s="99"/>
      <c r="AZ576" s="99"/>
      <c r="BA576" s="99"/>
      <c r="BB576" s="99"/>
      <c r="BC576" s="99"/>
      <c r="BD576" s="99"/>
      <c r="BE576" s="99"/>
      <c r="BF576" s="99"/>
      <c r="BG576" s="99"/>
      <c r="BH576" s="99"/>
      <c r="BI576" s="99"/>
      <c r="BJ576" s="99"/>
      <c r="BK576" s="99"/>
      <c r="BL576" s="99"/>
      <c r="BM576" s="99"/>
      <c r="BN576" s="99"/>
      <c r="BO576" s="99"/>
      <c r="BP576" s="99"/>
      <c r="BQ576" s="99"/>
      <c r="BR576" s="99"/>
      <c r="BS576" s="99"/>
      <c r="BT576" s="99"/>
      <c r="BU576" s="99"/>
      <c r="BV576" s="99"/>
      <c r="BW576" s="99"/>
      <c r="BX576" s="99"/>
      <c r="BY576" s="99"/>
      <c r="BZ576" s="99"/>
      <c r="CA576" s="99"/>
      <c r="CB576" s="99"/>
      <c r="CC576" s="99"/>
      <c r="CD576" s="99"/>
      <c r="CE576" s="99"/>
      <c r="CF576" s="99"/>
    </row>
    <row r="577" spans="1:84" s="9" customFormat="1" ht="16.5" customHeight="1" x14ac:dyDescent="0.2">
      <c r="A577" s="36"/>
      <c r="B577" s="36"/>
      <c r="C577" s="44"/>
      <c r="D577" s="161"/>
      <c r="E577" s="70" t="s">
        <v>62</v>
      </c>
      <c r="F577" s="37">
        <f>G577+P577</f>
        <v>10000</v>
      </c>
      <c r="G577" s="38">
        <f>H577+K577+L577+M577</f>
        <v>10000</v>
      </c>
      <c r="H577" s="39">
        <f>SUM(I577:J577)</f>
        <v>10000</v>
      </c>
      <c r="I577" s="39"/>
      <c r="J577" s="39">
        <v>10000</v>
      </c>
      <c r="K577" s="39"/>
      <c r="L577" s="39"/>
      <c r="M577" s="39"/>
      <c r="N577" s="39"/>
      <c r="O577" s="51"/>
      <c r="P577" s="38"/>
      <c r="Q577" s="39"/>
      <c r="R577" s="39"/>
      <c r="S577" s="39"/>
      <c r="T577" s="39"/>
      <c r="V577" s="99"/>
      <c r="W577" s="99"/>
      <c r="X577" s="99"/>
      <c r="Y577" s="99"/>
      <c r="Z577" s="99"/>
      <c r="AA577" s="99"/>
      <c r="AB577" s="99"/>
      <c r="AC577" s="99"/>
      <c r="AD577" s="99"/>
      <c r="AE577" s="99"/>
      <c r="AF577" s="99"/>
      <c r="AG577" s="99"/>
      <c r="AH577" s="99"/>
      <c r="AI577" s="99"/>
      <c r="AJ577" s="99"/>
      <c r="AK577" s="99"/>
      <c r="AL577" s="99"/>
      <c r="AM577" s="99"/>
      <c r="AN577" s="99"/>
      <c r="AO577" s="99"/>
      <c r="AP577" s="99"/>
      <c r="AQ577" s="99"/>
      <c r="AR577" s="99"/>
      <c r="AS577" s="99"/>
      <c r="AT577" s="99"/>
      <c r="AU577" s="99"/>
      <c r="AV577" s="99"/>
      <c r="AW577" s="99"/>
      <c r="AX577" s="99"/>
      <c r="AY577" s="99"/>
      <c r="AZ577" s="99"/>
      <c r="BA577" s="99"/>
      <c r="BB577" s="99"/>
      <c r="BC577" s="99"/>
      <c r="BD577" s="99"/>
      <c r="BE577" s="99"/>
      <c r="BF577" s="99"/>
      <c r="BG577" s="99"/>
      <c r="BH577" s="99"/>
      <c r="BI577" s="99"/>
      <c r="BJ577" s="99"/>
      <c r="BK577" s="99"/>
      <c r="BL577" s="99"/>
      <c r="BM577" s="99"/>
      <c r="BN577" s="99"/>
      <c r="BO577" s="99"/>
      <c r="BP577" s="99"/>
      <c r="BQ577" s="99"/>
      <c r="BR577" s="99"/>
      <c r="BS577" s="99"/>
      <c r="BT577" s="99"/>
      <c r="BU577" s="99"/>
      <c r="BV577" s="99"/>
      <c r="BW577" s="99"/>
      <c r="BX577" s="99"/>
      <c r="BY577" s="99"/>
      <c r="BZ577" s="99"/>
      <c r="CA577" s="99"/>
      <c r="CB577" s="99"/>
      <c r="CC577" s="99"/>
      <c r="CD577" s="99"/>
      <c r="CE577" s="99"/>
      <c r="CF577" s="99"/>
    </row>
    <row r="578" spans="1:84" s="9" customFormat="1" ht="16.5" customHeight="1" x14ac:dyDescent="0.2">
      <c r="A578" s="36"/>
      <c r="B578" s="36"/>
      <c r="C578" s="44"/>
      <c r="D578" s="161"/>
      <c r="E578" s="70" t="s">
        <v>63</v>
      </c>
      <c r="F578" s="37"/>
      <c r="G578" s="38"/>
      <c r="H578" s="39"/>
      <c r="I578" s="39"/>
      <c r="J578" s="39"/>
      <c r="K578" s="39"/>
      <c r="L578" s="39"/>
      <c r="M578" s="39"/>
      <c r="N578" s="39"/>
      <c r="O578" s="51"/>
      <c r="P578" s="38"/>
      <c r="Q578" s="39"/>
      <c r="R578" s="39"/>
      <c r="S578" s="39"/>
      <c r="T578" s="39"/>
      <c r="V578" s="99"/>
      <c r="W578" s="99"/>
      <c r="X578" s="99"/>
      <c r="Y578" s="99"/>
      <c r="Z578" s="99"/>
      <c r="AA578" s="99"/>
      <c r="AB578" s="99"/>
      <c r="AC578" s="99"/>
      <c r="AD578" s="99"/>
      <c r="AE578" s="99"/>
      <c r="AF578" s="99"/>
      <c r="AG578" s="99"/>
      <c r="AH578" s="99"/>
      <c r="AI578" s="99"/>
      <c r="AJ578" s="99"/>
      <c r="AK578" s="99"/>
      <c r="AL578" s="99"/>
      <c r="AM578" s="99"/>
      <c r="AN578" s="99"/>
      <c r="AO578" s="99"/>
      <c r="AP578" s="99"/>
      <c r="AQ578" s="99"/>
      <c r="AR578" s="99"/>
      <c r="AS578" s="99"/>
      <c r="AT578" s="99"/>
      <c r="AU578" s="99"/>
      <c r="AV578" s="99"/>
      <c r="AW578" s="99"/>
      <c r="AX578" s="99"/>
      <c r="AY578" s="99"/>
      <c r="AZ578" s="99"/>
      <c r="BA578" s="99"/>
      <c r="BB578" s="99"/>
      <c r="BC578" s="99"/>
      <c r="BD578" s="99"/>
      <c r="BE578" s="99"/>
      <c r="BF578" s="99"/>
      <c r="BG578" s="99"/>
      <c r="BH578" s="99"/>
      <c r="BI578" s="99"/>
      <c r="BJ578" s="99"/>
      <c r="BK578" s="99"/>
      <c r="BL578" s="99"/>
      <c r="BM578" s="99"/>
      <c r="BN578" s="99"/>
      <c r="BO578" s="99"/>
      <c r="BP578" s="99"/>
      <c r="BQ578" s="99"/>
      <c r="BR578" s="99"/>
      <c r="BS578" s="99"/>
      <c r="BT578" s="99"/>
      <c r="BU578" s="99"/>
      <c r="BV578" s="99"/>
      <c r="BW578" s="99"/>
      <c r="BX578" s="99"/>
      <c r="BY578" s="99"/>
      <c r="BZ578" s="99"/>
      <c r="CA578" s="99"/>
      <c r="CB578" s="99"/>
      <c r="CC578" s="99"/>
      <c r="CD578" s="99"/>
      <c r="CE578" s="99"/>
      <c r="CF578" s="99"/>
    </row>
    <row r="579" spans="1:84" s="16" customFormat="1" ht="16.5" customHeight="1" x14ac:dyDescent="0.2">
      <c r="A579" s="66"/>
      <c r="B579" s="66"/>
      <c r="C579" s="40"/>
      <c r="D579" s="162"/>
      <c r="E579" s="71" t="s">
        <v>64</v>
      </c>
      <c r="F579" s="41">
        <f>F576-F577+F578</f>
        <v>15000</v>
      </c>
      <c r="G579" s="42">
        <f>G576-G577+G578</f>
        <v>15000</v>
      </c>
      <c r="H579" s="41">
        <f>H576-H577+H578</f>
        <v>15000</v>
      </c>
      <c r="I579" s="41"/>
      <c r="J579" s="41">
        <f>J576-J577+J578</f>
        <v>15000</v>
      </c>
      <c r="K579" s="41"/>
      <c r="L579" s="41"/>
      <c r="M579" s="41"/>
      <c r="N579" s="41"/>
      <c r="O579" s="43"/>
      <c r="P579" s="42"/>
      <c r="Q579" s="41"/>
      <c r="R579" s="41"/>
      <c r="S579" s="55"/>
      <c r="T579" s="55"/>
      <c r="V579" s="99"/>
      <c r="W579" s="99"/>
      <c r="X579" s="99"/>
      <c r="Y579" s="99"/>
      <c r="Z579" s="99"/>
      <c r="AA579" s="99"/>
      <c r="AB579" s="99"/>
      <c r="AC579" s="99"/>
      <c r="AD579" s="99"/>
      <c r="AE579" s="99"/>
      <c r="AF579" s="99"/>
      <c r="AG579" s="99"/>
      <c r="AH579" s="99"/>
      <c r="AI579" s="99"/>
      <c r="AJ579" s="99"/>
      <c r="AK579" s="99"/>
      <c r="AL579" s="99"/>
      <c r="AM579" s="99"/>
      <c r="AN579" s="99"/>
      <c r="AO579" s="99"/>
      <c r="AP579" s="99"/>
      <c r="AQ579" s="99"/>
      <c r="AR579" s="99"/>
      <c r="AS579" s="99"/>
      <c r="AT579" s="99"/>
      <c r="AU579" s="99"/>
      <c r="AV579" s="99"/>
      <c r="AW579" s="99"/>
      <c r="AX579" s="99"/>
      <c r="AY579" s="99"/>
      <c r="AZ579" s="99"/>
      <c r="BA579" s="99"/>
      <c r="BB579" s="99"/>
      <c r="BC579" s="99"/>
      <c r="BD579" s="99"/>
      <c r="BE579" s="99"/>
      <c r="BF579" s="99"/>
      <c r="BG579" s="99"/>
      <c r="BH579" s="99"/>
      <c r="BI579" s="99"/>
      <c r="BJ579" s="99"/>
      <c r="BK579" s="99"/>
      <c r="BL579" s="99"/>
      <c r="BM579" s="99"/>
      <c r="BN579" s="99"/>
      <c r="BO579" s="99"/>
      <c r="BP579" s="99"/>
      <c r="BQ579" s="99"/>
      <c r="BR579" s="99"/>
      <c r="BS579" s="99"/>
      <c r="BT579" s="99"/>
      <c r="BU579" s="99"/>
      <c r="BV579" s="99"/>
      <c r="BW579" s="99"/>
      <c r="BX579" s="99"/>
      <c r="BY579" s="99"/>
      <c r="BZ579" s="99"/>
      <c r="CA579" s="99"/>
      <c r="CB579" s="99"/>
      <c r="CC579" s="99"/>
      <c r="CD579" s="99"/>
      <c r="CE579" s="99"/>
      <c r="CF579" s="99"/>
    </row>
    <row r="580" spans="1:84" s="118" customFormat="1" ht="16.5" customHeight="1" x14ac:dyDescent="0.2">
      <c r="A580" s="89"/>
      <c r="B580" s="89"/>
      <c r="C580" s="167" t="s">
        <v>66</v>
      </c>
      <c r="D580" s="168"/>
      <c r="E580" s="168"/>
      <c r="F580" s="168"/>
      <c r="G580" s="168"/>
      <c r="H580" s="168"/>
      <c r="I580" s="168"/>
      <c r="J580" s="168"/>
      <c r="K580" s="168"/>
      <c r="L580" s="168"/>
      <c r="M580" s="168"/>
      <c r="N580" s="168"/>
      <c r="O580" s="168"/>
      <c r="P580" s="168"/>
      <c r="Q580" s="168"/>
      <c r="R580" s="168"/>
      <c r="S580" s="168"/>
      <c r="T580" s="169"/>
    </row>
    <row r="581" spans="1:84" s="118" customFormat="1" ht="16.5" customHeight="1" x14ac:dyDescent="0.2">
      <c r="A581" s="89"/>
      <c r="B581" s="36"/>
      <c r="C581" s="155" t="s">
        <v>106</v>
      </c>
      <c r="D581" s="156"/>
      <c r="E581" s="156"/>
      <c r="F581" s="156"/>
      <c r="G581" s="156"/>
      <c r="H581" s="156"/>
      <c r="I581" s="156"/>
      <c r="J581" s="156"/>
      <c r="K581" s="156"/>
      <c r="L581" s="156"/>
      <c r="M581" s="156"/>
      <c r="N581" s="156"/>
      <c r="O581" s="156"/>
      <c r="P581" s="156"/>
      <c r="Q581" s="156"/>
      <c r="R581" s="156"/>
      <c r="S581" s="156"/>
      <c r="T581" s="157"/>
    </row>
    <row r="582" spans="1:84" s="118" customFormat="1" ht="16.5" customHeight="1" x14ac:dyDescent="0.2">
      <c r="A582" s="89"/>
      <c r="B582" s="36"/>
      <c r="C582" s="152" t="s">
        <v>107</v>
      </c>
      <c r="D582" s="153"/>
      <c r="E582" s="153"/>
      <c r="F582" s="153"/>
      <c r="G582" s="153"/>
      <c r="H582" s="153"/>
      <c r="I582" s="153"/>
      <c r="J582" s="153"/>
      <c r="K582" s="153"/>
      <c r="L582" s="153"/>
      <c r="M582" s="153"/>
      <c r="N582" s="153"/>
      <c r="O582" s="153"/>
      <c r="P582" s="153"/>
      <c r="Q582" s="153"/>
      <c r="R582" s="153"/>
      <c r="S582" s="153"/>
      <c r="T582" s="154"/>
    </row>
    <row r="583" spans="1:84" s="1" customFormat="1" ht="16.5" customHeight="1" x14ac:dyDescent="0.2">
      <c r="A583" s="36"/>
      <c r="B583" s="45">
        <v>90003</v>
      </c>
      <c r="C583" s="46"/>
      <c r="D583" s="166" t="s">
        <v>15</v>
      </c>
      <c r="E583" s="70" t="s">
        <v>61</v>
      </c>
      <c r="F583" s="37">
        <f>G583+P583</f>
        <v>2624910</v>
      </c>
      <c r="G583" s="38">
        <f>H583+K583+L583+M583</f>
        <v>1904910</v>
      </c>
      <c r="H583" s="39">
        <f>SUM(I583:J583)</f>
        <v>1904910</v>
      </c>
      <c r="I583" s="50"/>
      <c r="J583" s="35">
        <v>1904910</v>
      </c>
      <c r="K583" s="35"/>
      <c r="L583" s="50"/>
      <c r="M583" s="50"/>
      <c r="N583" s="50"/>
      <c r="O583" s="148"/>
      <c r="P583" s="34">
        <f>Q583+S583+T583</f>
        <v>720000</v>
      </c>
      <c r="Q583" s="35">
        <v>600000</v>
      </c>
      <c r="R583" s="50"/>
      <c r="S583" s="50"/>
      <c r="T583" s="35">
        <v>120000</v>
      </c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99"/>
      <c r="AT583" s="99"/>
      <c r="AU583" s="99"/>
      <c r="AV583" s="99"/>
      <c r="AW583" s="99"/>
      <c r="AX583" s="99"/>
      <c r="AY583" s="99"/>
      <c r="AZ583" s="99"/>
      <c r="BA583" s="99"/>
      <c r="BB583" s="99"/>
      <c r="BC583" s="99"/>
      <c r="BD583" s="99"/>
      <c r="BE583" s="99"/>
      <c r="BF583" s="99"/>
      <c r="BG583" s="99"/>
      <c r="BH583" s="99"/>
      <c r="BI583" s="99"/>
      <c r="BJ583" s="99"/>
      <c r="BK583" s="99"/>
      <c r="BL583" s="99"/>
      <c r="BM583" s="99"/>
      <c r="BN583" s="99"/>
      <c r="BO583" s="99"/>
      <c r="BP583" s="99"/>
      <c r="BQ583" s="99"/>
      <c r="BR583" s="99"/>
      <c r="BS583" s="99"/>
      <c r="BT583" s="99"/>
      <c r="BU583" s="99"/>
      <c r="BV583" s="99"/>
      <c r="BW583" s="99"/>
      <c r="BX583" s="99"/>
      <c r="BY583" s="99"/>
      <c r="BZ583" s="99"/>
      <c r="CA583" s="99"/>
      <c r="CB583" s="99"/>
      <c r="CC583" s="99"/>
      <c r="CD583" s="99"/>
      <c r="CE583" s="99"/>
      <c r="CF583" s="99"/>
    </row>
    <row r="584" spans="1:84" s="9" customFormat="1" ht="16.5" customHeight="1" x14ac:dyDescent="0.2">
      <c r="A584" s="36"/>
      <c r="B584" s="36"/>
      <c r="C584" s="44"/>
      <c r="D584" s="158"/>
      <c r="E584" s="70" t="s">
        <v>62</v>
      </c>
      <c r="F584" s="37">
        <f>G584+P584</f>
        <v>99870</v>
      </c>
      <c r="G584" s="38">
        <f>H584+K584+L584+M584</f>
        <v>19870</v>
      </c>
      <c r="H584" s="39">
        <f>SUM(I584:J584)</f>
        <v>19870</v>
      </c>
      <c r="I584" s="119"/>
      <c r="J584" s="39">
        <f>J588</f>
        <v>19870</v>
      </c>
      <c r="K584" s="39"/>
      <c r="L584" s="119"/>
      <c r="M584" s="119"/>
      <c r="N584" s="119"/>
      <c r="O584" s="150"/>
      <c r="P584" s="38">
        <f>Q584+S584+T584</f>
        <v>80000</v>
      </c>
      <c r="Q584" s="39"/>
      <c r="R584" s="119"/>
      <c r="S584" s="119"/>
      <c r="T584" s="39">
        <f>T596</f>
        <v>80000</v>
      </c>
      <c r="U584" s="10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99"/>
      <c r="AT584" s="99"/>
      <c r="AU584" s="99"/>
      <c r="AV584" s="99"/>
      <c r="AW584" s="99"/>
      <c r="AX584" s="99"/>
      <c r="AY584" s="99"/>
      <c r="AZ584" s="99"/>
      <c r="BA584" s="99"/>
      <c r="BB584" s="99"/>
      <c r="BC584" s="99"/>
      <c r="BD584" s="99"/>
      <c r="BE584" s="99"/>
      <c r="BF584" s="99"/>
      <c r="BG584" s="99"/>
      <c r="BH584" s="99"/>
      <c r="BI584" s="99"/>
      <c r="BJ584" s="99"/>
      <c r="BK584" s="99"/>
      <c r="BL584" s="99"/>
      <c r="BM584" s="99"/>
      <c r="BN584" s="99"/>
      <c r="BO584" s="99"/>
      <c r="BP584" s="99"/>
      <c r="BQ584" s="99"/>
      <c r="BR584" s="99"/>
      <c r="BS584" s="99"/>
      <c r="BT584" s="99"/>
      <c r="BU584" s="99"/>
      <c r="BV584" s="99"/>
      <c r="BW584" s="99"/>
      <c r="BX584" s="99"/>
      <c r="BY584" s="99"/>
      <c r="BZ584" s="99"/>
      <c r="CA584" s="99"/>
      <c r="CB584" s="99"/>
      <c r="CC584" s="99"/>
      <c r="CD584" s="99"/>
      <c r="CE584" s="99"/>
      <c r="CF584" s="99"/>
    </row>
    <row r="585" spans="1:84" s="9" customFormat="1" ht="16.5" customHeight="1" x14ac:dyDescent="0.2">
      <c r="A585" s="36"/>
      <c r="B585" s="36"/>
      <c r="C585" s="44"/>
      <c r="D585" s="158"/>
      <c r="E585" s="70" t="s">
        <v>63</v>
      </c>
      <c r="F585" s="37">
        <f>G585+P585</f>
        <v>99870</v>
      </c>
      <c r="G585" s="38"/>
      <c r="H585" s="39"/>
      <c r="I585" s="119"/>
      <c r="J585" s="39"/>
      <c r="K585" s="39"/>
      <c r="L585" s="119"/>
      <c r="M585" s="119"/>
      <c r="N585" s="119"/>
      <c r="O585" s="150"/>
      <c r="P585" s="38">
        <f>Q585+S585+T585</f>
        <v>99870</v>
      </c>
      <c r="Q585" s="39">
        <f>Q593</f>
        <v>99870</v>
      </c>
      <c r="R585" s="119"/>
      <c r="S585" s="119"/>
      <c r="T585" s="39"/>
      <c r="U585" s="10"/>
      <c r="V585" s="99"/>
      <c r="W585" s="99"/>
      <c r="X585" s="99"/>
      <c r="Y585" s="99"/>
      <c r="Z585" s="99"/>
      <c r="AA585" s="99"/>
      <c r="AB585" s="99"/>
      <c r="AC585" s="99"/>
      <c r="AD585" s="99"/>
      <c r="AE585" s="99"/>
      <c r="AF585" s="99"/>
      <c r="AG585" s="99"/>
      <c r="AH585" s="99"/>
      <c r="AI585" s="99"/>
      <c r="AJ585" s="99"/>
      <c r="AK585" s="99"/>
      <c r="AL585" s="99"/>
      <c r="AM585" s="99"/>
      <c r="AN585" s="99"/>
      <c r="AO585" s="99"/>
      <c r="AP585" s="99"/>
      <c r="AQ585" s="99"/>
      <c r="AR585" s="99"/>
      <c r="AS585" s="99"/>
      <c r="AT585" s="99"/>
      <c r="AU585" s="99"/>
      <c r="AV585" s="99"/>
      <c r="AW585" s="99"/>
      <c r="AX585" s="99"/>
      <c r="AY585" s="99"/>
      <c r="AZ585" s="99"/>
      <c r="BA585" s="99"/>
      <c r="BB585" s="99"/>
      <c r="BC585" s="99"/>
      <c r="BD585" s="99"/>
      <c r="BE585" s="99"/>
      <c r="BF585" s="99"/>
      <c r="BG585" s="99"/>
      <c r="BH585" s="99"/>
      <c r="BI585" s="99"/>
      <c r="BJ585" s="99"/>
      <c r="BK585" s="99"/>
      <c r="BL585" s="99"/>
      <c r="BM585" s="99"/>
      <c r="BN585" s="99"/>
      <c r="BO585" s="99"/>
      <c r="BP585" s="99"/>
      <c r="BQ585" s="99"/>
      <c r="BR585" s="99"/>
      <c r="BS585" s="99"/>
      <c r="BT585" s="99"/>
      <c r="BU585" s="99"/>
      <c r="BV585" s="99"/>
      <c r="BW585" s="99"/>
      <c r="BX585" s="99"/>
      <c r="BY585" s="99"/>
      <c r="BZ585" s="99"/>
      <c r="CA585" s="99"/>
      <c r="CB585" s="99"/>
      <c r="CC585" s="99"/>
      <c r="CD585" s="99"/>
      <c r="CE585" s="99"/>
      <c r="CF585" s="99"/>
    </row>
    <row r="586" spans="1:84" s="16" customFormat="1" ht="16.5" customHeight="1" x14ac:dyDescent="0.2">
      <c r="A586" s="66"/>
      <c r="B586" s="66"/>
      <c r="C586" s="40"/>
      <c r="D586" s="159"/>
      <c r="E586" s="71" t="s">
        <v>64</v>
      </c>
      <c r="F586" s="41">
        <f>F583-F584+F585</f>
        <v>2624910</v>
      </c>
      <c r="G586" s="42">
        <f>G583-G584+G585</f>
        <v>1885040</v>
      </c>
      <c r="H586" s="41">
        <f>H583-H584+H585</f>
        <v>1885040</v>
      </c>
      <c r="I586" s="41"/>
      <c r="J586" s="41">
        <f>J583-J584+J585</f>
        <v>1885040</v>
      </c>
      <c r="K586" s="41"/>
      <c r="L586" s="41"/>
      <c r="M586" s="41"/>
      <c r="N586" s="41"/>
      <c r="O586" s="43"/>
      <c r="P586" s="42">
        <f>P583-P584+P585</f>
        <v>739870</v>
      </c>
      <c r="Q586" s="41">
        <f>Q583-Q584+Q585</f>
        <v>699870</v>
      </c>
      <c r="R586" s="41"/>
      <c r="S586" s="55"/>
      <c r="T586" s="55">
        <f>T598</f>
        <v>40000</v>
      </c>
      <c r="V586" s="99"/>
      <c r="W586" s="99"/>
      <c r="X586" s="99"/>
      <c r="Y586" s="99"/>
      <c r="Z586" s="99"/>
      <c r="AA586" s="99"/>
      <c r="AB586" s="99"/>
      <c r="AC586" s="99"/>
      <c r="AD586" s="99"/>
      <c r="AE586" s="99"/>
      <c r="AF586" s="99"/>
      <c r="AG586" s="99"/>
      <c r="AH586" s="99"/>
      <c r="AI586" s="99"/>
      <c r="AJ586" s="99"/>
      <c r="AK586" s="99"/>
      <c r="AL586" s="99"/>
      <c r="AM586" s="99"/>
      <c r="AN586" s="99"/>
      <c r="AO586" s="99"/>
      <c r="AP586" s="99"/>
      <c r="AQ586" s="99"/>
      <c r="AR586" s="99"/>
      <c r="AS586" s="99"/>
      <c r="AT586" s="99"/>
      <c r="AU586" s="99"/>
      <c r="AV586" s="99"/>
      <c r="AW586" s="99"/>
      <c r="AX586" s="99"/>
      <c r="AY586" s="99"/>
      <c r="AZ586" s="99"/>
      <c r="BA586" s="99"/>
      <c r="BB586" s="99"/>
      <c r="BC586" s="99"/>
      <c r="BD586" s="99"/>
      <c r="BE586" s="99"/>
      <c r="BF586" s="99"/>
      <c r="BG586" s="99"/>
      <c r="BH586" s="99"/>
      <c r="BI586" s="99"/>
      <c r="BJ586" s="99"/>
      <c r="BK586" s="99"/>
      <c r="BL586" s="99"/>
      <c r="BM586" s="99"/>
      <c r="BN586" s="99"/>
      <c r="BO586" s="99"/>
      <c r="BP586" s="99"/>
      <c r="BQ586" s="99"/>
      <c r="BR586" s="99"/>
      <c r="BS586" s="99"/>
      <c r="BT586" s="99"/>
      <c r="BU586" s="99"/>
      <c r="BV586" s="99"/>
      <c r="BW586" s="99"/>
      <c r="BX586" s="99"/>
      <c r="BY586" s="99"/>
      <c r="BZ586" s="99"/>
      <c r="CA586" s="99"/>
      <c r="CB586" s="99"/>
      <c r="CC586" s="99"/>
      <c r="CD586" s="99"/>
      <c r="CE586" s="99"/>
      <c r="CF586" s="99"/>
    </row>
    <row r="587" spans="1:84" s="1" customFormat="1" ht="15.95" customHeight="1" x14ac:dyDescent="0.2">
      <c r="A587" s="44"/>
      <c r="B587" s="44"/>
      <c r="C587" s="44">
        <v>4300</v>
      </c>
      <c r="D587" s="160" t="s">
        <v>34</v>
      </c>
      <c r="E587" s="70" t="s">
        <v>61</v>
      </c>
      <c r="F587" s="37">
        <f>G587+P587</f>
        <v>1884910</v>
      </c>
      <c r="G587" s="38">
        <f>H587+K587+L587+M587</f>
        <v>1884910</v>
      </c>
      <c r="H587" s="39">
        <f>SUM(I587:J587)</f>
        <v>1884910</v>
      </c>
      <c r="I587" s="39"/>
      <c r="J587" s="39">
        <v>1884910</v>
      </c>
      <c r="K587" s="39"/>
      <c r="L587" s="39"/>
      <c r="M587" s="39"/>
      <c r="N587" s="39"/>
      <c r="O587" s="51"/>
      <c r="P587" s="52"/>
      <c r="Q587" s="39"/>
      <c r="R587" s="39"/>
      <c r="S587" s="39"/>
      <c r="T587" s="39"/>
      <c r="V587" s="99"/>
      <c r="W587" s="99"/>
      <c r="X587" s="99"/>
      <c r="Y587" s="99"/>
      <c r="Z587" s="99"/>
      <c r="AA587" s="99"/>
      <c r="AB587" s="99"/>
      <c r="AC587" s="99"/>
      <c r="AD587" s="99"/>
      <c r="AE587" s="99"/>
      <c r="AF587" s="99"/>
      <c r="AG587" s="99"/>
      <c r="AH587" s="99"/>
      <c r="AI587" s="99"/>
      <c r="AJ587" s="99"/>
      <c r="AK587" s="99"/>
      <c r="AL587" s="99"/>
      <c r="AM587" s="99"/>
      <c r="AN587" s="99"/>
      <c r="AO587" s="99"/>
      <c r="AP587" s="99"/>
      <c r="AQ587" s="99"/>
      <c r="AR587" s="99"/>
      <c r="AS587" s="99"/>
      <c r="AT587" s="99"/>
      <c r="AU587" s="99"/>
      <c r="AV587" s="99"/>
      <c r="AW587" s="99"/>
      <c r="AX587" s="99"/>
      <c r="AY587" s="99"/>
      <c r="AZ587" s="99"/>
      <c r="BA587" s="99"/>
      <c r="BB587" s="99"/>
      <c r="BC587" s="99"/>
      <c r="BD587" s="99"/>
      <c r="BE587" s="99"/>
      <c r="BF587" s="99"/>
      <c r="BG587" s="99"/>
      <c r="BH587" s="99"/>
      <c r="BI587" s="99"/>
      <c r="BJ587" s="99"/>
      <c r="BK587" s="99"/>
      <c r="BL587" s="99"/>
      <c r="BM587" s="99"/>
      <c r="BN587" s="99"/>
      <c r="BO587" s="99"/>
      <c r="BP587" s="99"/>
      <c r="BQ587" s="99"/>
      <c r="BR587" s="99"/>
      <c r="BS587" s="99"/>
      <c r="BT587" s="99"/>
      <c r="BU587" s="99"/>
      <c r="BV587" s="99"/>
      <c r="BW587" s="99"/>
      <c r="BX587" s="99"/>
      <c r="BY587" s="99"/>
      <c r="BZ587" s="99"/>
      <c r="CA587" s="99"/>
      <c r="CB587" s="99"/>
      <c r="CC587" s="99"/>
      <c r="CD587" s="99"/>
      <c r="CE587" s="99"/>
      <c r="CF587" s="99"/>
    </row>
    <row r="588" spans="1:84" s="9" customFormat="1" ht="15.95" customHeight="1" x14ac:dyDescent="0.2">
      <c r="A588" s="36"/>
      <c r="B588" s="36"/>
      <c r="C588" s="44"/>
      <c r="D588" s="161"/>
      <c r="E588" s="70" t="s">
        <v>62</v>
      </c>
      <c r="F588" s="37">
        <f>G588+P588</f>
        <v>19870</v>
      </c>
      <c r="G588" s="38">
        <f>H588+K588+L588+M588</f>
        <v>19870</v>
      </c>
      <c r="H588" s="39">
        <f>SUM(I588:J588)</f>
        <v>19870</v>
      </c>
      <c r="I588" s="39"/>
      <c r="J588" s="39">
        <v>19870</v>
      </c>
      <c r="K588" s="39"/>
      <c r="L588" s="39"/>
      <c r="M588" s="39"/>
      <c r="N588" s="39"/>
      <c r="O588" s="51"/>
      <c r="P588" s="38"/>
      <c r="Q588" s="39"/>
      <c r="R588" s="39"/>
      <c r="S588" s="39"/>
      <c r="T588" s="39"/>
      <c r="V588" s="99"/>
      <c r="W588" s="99"/>
      <c r="X588" s="99"/>
      <c r="Y588" s="99"/>
      <c r="Z588" s="99"/>
      <c r="AA588" s="99"/>
      <c r="AB588" s="99"/>
      <c r="AC588" s="99"/>
      <c r="AD588" s="99"/>
      <c r="AE588" s="99"/>
      <c r="AF588" s="99"/>
      <c r="AG588" s="99"/>
      <c r="AH588" s="99"/>
      <c r="AI588" s="99"/>
      <c r="AJ588" s="99"/>
      <c r="AK588" s="99"/>
      <c r="AL588" s="99"/>
      <c r="AM588" s="99"/>
      <c r="AN588" s="99"/>
      <c r="AO588" s="99"/>
      <c r="AP588" s="99"/>
      <c r="AQ588" s="99"/>
      <c r="AR588" s="99"/>
      <c r="AS588" s="99"/>
      <c r="AT588" s="99"/>
      <c r="AU588" s="99"/>
      <c r="AV588" s="99"/>
      <c r="AW588" s="99"/>
      <c r="AX588" s="99"/>
      <c r="AY588" s="99"/>
      <c r="AZ588" s="99"/>
      <c r="BA588" s="99"/>
      <c r="BB588" s="99"/>
      <c r="BC588" s="99"/>
      <c r="BD588" s="99"/>
      <c r="BE588" s="99"/>
      <c r="BF588" s="99"/>
      <c r="BG588" s="99"/>
      <c r="BH588" s="99"/>
      <c r="BI588" s="99"/>
      <c r="BJ588" s="99"/>
      <c r="BK588" s="99"/>
      <c r="BL588" s="99"/>
      <c r="BM588" s="99"/>
      <c r="BN588" s="99"/>
      <c r="BO588" s="99"/>
      <c r="BP588" s="99"/>
      <c r="BQ588" s="99"/>
      <c r="BR588" s="99"/>
      <c r="BS588" s="99"/>
      <c r="BT588" s="99"/>
      <c r="BU588" s="99"/>
      <c r="BV588" s="99"/>
      <c r="BW588" s="99"/>
      <c r="BX588" s="99"/>
      <c r="BY588" s="99"/>
      <c r="BZ588" s="99"/>
      <c r="CA588" s="99"/>
      <c r="CB588" s="99"/>
      <c r="CC588" s="99"/>
      <c r="CD588" s="99"/>
      <c r="CE588" s="99"/>
      <c r="CF588" s="99"/>
    </row>
    <row r="589" spans="1:84" s="9" customFormat="1" ht="15.95" customHeight="1" x14ac:dyDescent="0.2">
      <c r="A589" s="36"/>
      <c r="B589" s="36"/>
      <c r="C589" s="44"/>
      <c r="D589" s="161"/>
      <c r="E589" s="70" t="s">
        <v>63</v>
      </c>
      <c r="F589" s="37"/>
      <c r="G589" s="38"/>
      <c r="H589" s="39"/>
      <c r="I589" s="39"/>
      <c r="J589" s="39"/>
      <c r="K589" s="39"/>
      <c r="L589" s="39"/>
      <c r="M589" s="39"/>
      <c r="N589" s="39"/>
      <c r="O589" s="51"/>
      <c r="P589" s="38"/>
      <c r="Q589" s="39"/>
      <c r="R589" s="39"/>
      <c r="S589" s="39"/>
      <c r="T589" s="39"/>
      <c r="V589" s="99"/>
      <c r="W589" s="99"/>
      <c r="X589" s="99"/>
      <c r="Y589" s="99"/>
      <c r="Z589" s="99"/>
      <c r="AA589" s="99"/>
      <c r="AB589" s="99"/>
      <c r="AC589" s="99"/>
      <c r="AD589" s="99"/>
      <c r="AE589" s="99"/>
      <c r="AF589" s="99"/>
      <c r="AG589" s="99"/>
      <c r="AH589" s="99"/>
      <c r="AI589" s="99"/>
      <c r="AJ589" s="99"/>
      <c r="AK589" s="99"/>
      <c r="AL589" s="99"/>
      <c r="AM589" s="99"/>
      <c r="AN589" s="99"/>
      <c r="AO589" s="99"/>
      <c r="AP589" s="99"/>
      <c r="AQ589" s="99"/>
      <c r="AR589" s="99"/>
      <c r="AS589" s="99"/>
      <c r="AT589" s="99"/>
      <c r="AU589" s="99"/>
      <c r="AV589" s="99"/>
      <c r="AW589" s="99"/>
      <c r="AX589" s="99"/>
      <c r="AY589" s="99"/>
      <c r="AZ589" s="99"/>
      <c r="BA589" s="99"/>
      <c r="BB589" s="99"/>
      <c r="BC589" s="99"/>
      <c r="BD589" s="99"/>
      <c r="BE589" s="99"/>
      <c r="BF589" s="99"/>
      <c r="BG589" s="99"/>
      <c r="BH589" s="99"/>
      <c r="BI589" s="99"/>
      <c r="BJ589" s="99"/>
      <c r="BK589" s="99"/>
      <c r="BL589" s="99"/>
      <c r="BM589" s="99"/>
      <c r="BN589" s="99"/>
      <c r="BO589" s="99"/>
      <c r="BP589" s="99"/>
      <c r="BQ589" s="99"/>
      <c r="BR589" s="99"/>
      <c r="BS589" s="99"/>
      <c r="BT589" s="99"/>
      <c r="BU589" s="99"/>
      <c r="BV589" s="99"/>
      <c r="BW589" s="99"/>
      <c r="BX589" s="99"/>
      <c r="BY589" s="99"/>
      <c r="BZ589" s="99"/>
      <c r="CA589" s="99"/>
      <c r="CB589" s="99"/>
      <c r="CC589" s="99"/>
      <c r="CD589" s="99"/>
      <c r="CE589" s="99"/>
      <c r="CF589" s="99"/>
    </row>
    <row r="590" spans="1:84" s="16" customFormat="1" ht="15.95" customHeight="1" x14ac:dyDescent="0.2">
      <c r="A590" s="66"/>
      <c r="B590" s="66"/>
      <c r="C590" s="40"/>
      <c r="D590" s="162"/>
      <c r="E590" s="71" t="s">
        <v>64</v>
      </c>
      <c r="F590" s="41">
        <f>F587-F588+F589</f>
        <v>1865040</v>
      </c>
      <c r="G590" s="42">
        <f>G587-G588+G589</f>
        <v>1865040</v>
      </c>
      <c r="H590" s="41">
        <f>H587-H588+H589</f>
        <v>1865040</v>
      </c>
      <c r="I590" s="41"/>
      <c r="J590" s="41">
        <f>J587-J588+J589</f>
        <v>1865040</v>
      </c>
      <c r="K590" s="41"/>
      <c r="L590" s="41"/>
      <c r="M590" s="41"/>
      <c r="N590" s="41"/>
      <c r="O590" s="43"/>
      <c r="P590" s="42"/>
      <c r="Q590" s="41"/>
      <c r="R590" s="41"/>
      <c r="S590" s="55"/>
      <c r="T590" s="55"/>
      <c r="V590" s="99"/>
      <c r="W590" s="99"/>
      <c r="X590" s="99"/>
      <c r="Y590" s="99"/>
      <c r="Z590" s="99"/>
      <c r="AA590" s="99"/>
      <c r="AB590" s="99"/>
      <c r="AC590" s="99"/>
      <c r="AD590" s="99"/>
      <c r="AE590" s="99"/>
      <c r="AF590" s="99"/>
      <c r="AG590" s="99"/>
      <c r="AH590" s="99"/>
      <c r="AI590" s="99"/>
      <c r="AJ590" s="99"/>
      <c r="AK590" s="99"/>
      <c r="AL590" s="99"/>
      <c r="AM590" s="99"/>
      <c r="AN590" s="99"/>
      <c r="AO590" s="99"/>
      <c r="AP590" s="99"/>
      <c r="AQ590" s="99"/>
      <c r="AR590" s="99"/>
      <c r="AS590" s="99"/>
      <c r="AT590" s="99"/>
      <c r="AU590" s="99"/>
      <c r="AV590" s="99"/>
      <c r="AW590" s="99"/>
      <c r="AX590" s="99"/>
      <c r="AY590" s="99"/>
      <c r="AZ590" s="99"/>
      <c r="BA590" s="99"/>
      <c r="BB590" s="99"/>
      <c r="BC590" s="99"/>
      <c r="BD590" s="99"/>
      <c r="BE590" s="99"/>
      <c r="BF590" s="99"/>
      <c r="BG590" s="99"/>
      <c r="BH590" s="99"/>
      <c r="BI590" s="99"/>
      <c r="BJ590" s="99"/>
      <c r="BK590" s="99"/>
      <c r="BL590" s="99"/>
      <c r="BM590" s="99"/>
      <c r="BN590" s="99"/>
      <c r="BO590" s="99"/>
      <c r="BP590" s="99"/>
      <c r="BQ590" s="99"/>
      <c r="BR590" s="99"/>
      <c r="BS590" s="99"/>
      <c r="BT590" s="99"/>
      <c r="BU590" s="99"/>
      <c r="BV590" s="99"/>
      <c r="BW590" s="99"/>
      <c r="BX590" s="99"/>
      <c r="BY590" s="99"/>
      <c r="BZ590" s="99"/>
      <c r="CA590" s="99"/>
      <c r="CB590" s="99"/>
      <c r="CC590" s="99"/>
      <c r="CD590" s="99"/>
      <c r="CE590" s="99"/>
      <c r="CF590" s="99"/>
    </row>
    <row r="591" spans="1:84" s="1" customFormat="1" ht="15.95" customHeight="1" x14ac:dyDescent="0.2">
      <c r="A591" s="44"/>
      <c r="B591" s="44"/>
      <c r="C591" s="44">
        <v>6060</v>
      </c>
      <c r="D591" s="160" t="s">
        <v>57</v>
      </c>
      <c r="E591" s="70" t="s">
        <v>61</v>
      </c>
      <c r="F591" s="37">
        <f>G591+P591</f>
        <v>600000</v>
      </c>
      <c r="G591" s="38"/>
      <c r="H591" s="39"/>
      <c r="I591" s="39"/>
      <c r="J591" s="39"/>
      <c r="K591" s="39"/>
      <c r="L591" s="39"/>
      <c r="M591" s="39"/>
      <c r="N591" s="39"/>
      <c r="O591" s="51"/>
      <c r="P591" s="38">
        <f>Q591+S591+T591</f>
        <v>600000</v>
      </c>
      <c r="Q591" s="39">
        <v>600000</v>
      </c>
      <c r="R591" s="39"/>
      <c r="S591" s="39"/>
      <c r="T591" s="39"/>
      <c r="V591" s="99"/>
      <c r="W591" s="99"/>
      <c r="X591" s="99"/>
      <c r="Y591" s="99"/>
      <c r="Z591" s="99"/>
      <c r="AA591" s="99"/>
      <c r="AB591" s="99"/>
      <c r="AC591" s="99"/>
      <c r="AD591" s="99"/>
      <c r="AE591" s="99"/>
      <c r="AF591" s="99"/>
      <c r="AG591" s="99"/>
      <c r="AH591" s="99"/>
      <c r="AI591" s="99"/>
      <c r="AJ591" s="99"/>
      <c r="AK591" s="99"/>
      <c r="AL591" s="99"/>
      <c r="AM591" s="99"/>
      <c r="AN591" s="99"/>
      <c r="AO591" s="99"/>
      <c r="AP591" s="99"/>
      <c r="AQ591" s="99"/>
      <c r="AR591" s="99"/>
      <c r="AS591" s="99"/>
      <c r="AT591" s="99"/>
      <c r="AU591" s="99"/>
      <c r="AV591" s="99"/>
      <c r="AW591" s="99"/>
      <c r="AX591" s="99"/>
      <c r="AY591" s="99"/>
      <c r="AZ591" s="99"/>
      <c r="BA591" s="99"/>
      <c r="BB591" s="99"/>
      <c r="BC591" s="99"/>
      <c r="BD591" s="99"/>
      <c r="BE591" s="99"/>
      <c r="BF591" s="99"/>
      <c r="BG591" s="99"/>
      <c r="BH591" s="99"/>
      <c r="BI591" s="99"/>
      <c r="BJ591" s="99"/>
      <c r="BK591" s="99"/>
      <c r="BL591" s="99"/>
      <c r="BM591" s="99"/>
      <c r="BN591" s="99"/>
      <c r="BO591" s="99"/>
      <c r="BP591" s="99"/>
      <c r="BQ591" s="99"/>
      <c r="BR591" s="99"/>
      <c r="BS591" s="99"/>
      <c r="BT591" s="99"/>
      <c r="BU591" s="99"/>
      <c r="BV591" s="99"/>
      <c r="BW591" s="99"/>
      <c r="BX591" s="99"/>
      <c r="BY591" s="99"/>
      <c r="BZ591" s="99"/>
      <c r="CA591" s="99"/>
      <c r="CB591" s="99"/>
      <c r="CC591" s="99"/>
      <c r="CD591" s="99"/>
      <c r="CE591" s="99"/>
      <c r="CF591" s="99"/>
    </row>
    <row r="592" spans="1:84" s="10" customFormat="1" ht="15.95" customHeight="1" x14ac:dyDescent="0.2">
      <c r="A592" s="36"/>
      <c r="B592" s="36"/>
      <c r="C592" s="44"/>
      <c r="D592" s="161"/>
      <c r="E592" s="70" t="s">
        <v>62</v>
      </c>
      <c r="F592" s="37"/>
      <c r="G592" s="38"/>
      <c r="H592" s="39"/>
      <c r="I592" s="39"/>
      <c r="J592" s="39"/>
      <c r="K592" s="39"/>
      <c r="L592" s="39"/>
      <c r="M592" s="39"/>
      <c r="N592" s="39"/>
      <c r="O592" s="51"/>
      <c r="P592" s="38"/>
      <c r="Q592" s="39"/>
      <c r="R592" s="39"/>
      <c r="S592" s="39"/>
      <c r="T592" s="39"/>
      <c r="U592" s="9"/>
      <c r="V592" s="99"/>
      <c r="W592" s="99"/>
      <c r="X592" s="99"/>
      <c r="Y592" s="99"/>
      <c r="Z592" s="99"/>
      <c r="AA592" s="99"/>
      <c r="AB592" s="99"/>
      <c r="AC592" s="99"/>
      <c r="AD592" s="99"/>
      <c r="AE592" s="99"/>
      <c r="AF592" s="99"/>
      <c r="AG592" s="99"/>
      <c r="AH592" s="99"/>
      <c r="AI592" s="99"/>
      <c r="AJ592" s="99"/>
      <c r="AK592" s="99"/>
      <c r="AL592" s="99"/>
      <c r="AM592" s="99"/>
      <c r="AN592" s="99"/>
      <c r="AO592" s="99"/>
      <c r="AP592" s="99"/>
      <c r="AQ592" s="99"/>
      <c r="AR592" s="99"/>
      <c r="AS592" s="99"/>
      <c r="AT592" s="99"/>
      <c r="AU592" s="99"/>
      <c r="AV592" s="99"/>
      <c r="AW592" s="99"/>
      <c r="AX592" s="99"/>
      <c r="AY592" s="99"/>
      <c r="AZ592" s="99"/>
      <c r="BA592" s="99"/>
      <c r="BB592" s="99"/>
      <c r="BC592" s="99"/>
      <c r="BD592" s="99"/>
      <c r="BE592" s="99"/>
      <c r="BF592" s="99"/>
      <c r="BG592" s="99"/>
      <c r="BH592" s="99"/>
      <c r="BI592" s="99"/>
      <c r="BJ592" s="99"/>
      <c r="BK592" s="99"/>
      <c r="BL592" s="99"/>
      <c r="BM592" s="99"/>
      <c r="BN592" s="99"/>
      <c r="BO592" s="99"/>
      <c r="BP592" s="99"/>
      <c r="BQ592" s="99"/>
      <c r="BR592" s="99"/>
      <c r="BS592" s="99"/>
      <c r="BT592" s="99"/>
      <c r="BU592" s="99"/>
      <c r="BV592" s="99"/>
      <c r="BW592" s="99"/>
      <c r="BX592" s="99"/>
      <c r="BY592" s="99"/>
      <c r="BZ592" s="99"/>
      <c r="CA592" s="99"/>
      <c r="CB592" s="99"/>
      <c r="CC592" s="99"/>
      <c r="CD592" s="99"/>
      <c r="CE592" s="99"/>
      <c r="CF592" s="99"/>
    </row>
    <row r="593" spans="1:84" s="10" customFormat="1" ht="15.95" customHeight="1" x14ac:dyDescent="0.2">
      <c r="A593" s="36"/>
      <c r="B593" s="36"/>
      <c r="C593" s="44"/>
      <c r="D593" s="161"/>
      <c r="E593" s="70" t="s">
        <v>63</v>
      </c>
      <c r="F593" s="37">
        <f>G593+P593</f>
        <v>99870</v>
      </c>
      <c r="G593" s="38"/>
      <c r="H593" s="39"/>
      <c r="I593" s="39"/>
      <c r="J593" s="39"/>
      <c r="K593" s="39"/>
      <c r="L593" s="39"/>
      <c r="M593" s="39"/>
      <c r="N593" s="39"/>
      <c r="O593" s="51"/>
      <c r="P593" s="38">
        <f>Q593+S593+T593</f>
        <v>99870</v>
      </c>
      <c r="Q593" s="39">
        <v>99870</v>
      </c>
      <c r="R593" s="39"/>
      <c r="S593" s="39"/>
      <c r="T593" s="39"/>
      <c r="U593" s="9"/>
      <c r="V593" s="99"/>
      <c r="W593" s="99"/>
      <c r="X593" s="99"/>
      <c r="Y593" s="99"/>
      <c r="Z593" s="99"/>
      <c r="AA593" s="99"/>
      <c r="AB593" s="99"/>
      <c r="AC593" s="99"/>
      <c r="AD593" s="99"/>
      <c r="AE593" s="99"/>
      <c r="AF593" s="99"/>
      <c r="AG593" s="99"/>
      <c r="AH593" s="99"/>
      <c r="AI593" s="99"/>
      <c r="AJ593" s="99"/>
      <c r="AK593" s="99"/>
      <c r="AL593" s="99"/>
      <c r="AM593" s="99"/>
      <c r="AN593" s="99"/>
      <c r="AO593" s="99"/>
      <c r="AP593" s="99"/>
      <c r="AQ593" s="99"/>
      <c r="AR593" s="99"/>
      <c r="AS593" s="99"/>
      <c r="AT593" s="99"/>
      <c r="AU593" s="99"/>
      <c r="AV593" s="99"/>
      <c r="AW593" s="99"/>
      <c r="AX593" s="99"/>
      <c r="AY593" s="99"/>
      <c r="AZ593" s="99"/>
      <c r="BA593" s="99"/>
      <c r="BB593" s="99"/>
      <c r="BC593" s="99"/>
      <c r="BD593" s="99"/>
      <c r="BE593" s="99"/>
      <c r="BF593" s="99"/>
      <c r="BG593" s="99"/>
      <c r="BH593" s="99"/>
      <c r="BI593" s="99"/>
      <c r="BJ593" s="99"/>
      <c r="BK593" s="99"/>
      <c r="BL593" s="99"/>
      <c r="BM593" s="99"/>
      <c r="BN593" s="99"/>
      <c r="BO593" s="99"/>
      <c r="BP593" s="99"/>
      <c r="BQ593" s="99"/>
      <c r="BR593" s="99"/>
      <c r="BS593" s="99"/>
      <c r="BT593" s="99"/>
      <c r="BU593" s="99"/>
      <c r="BV593" s="99"/>
      <c r="BW593" s="99"/>
      <c r="BX593" s="99"/>
      <c r="BY593" s="99"/>
      <c r="BZ593" s="99"/>
      <c r="CA593" s="99"/>
      <c r="CB593" s="99"/>
      <c r="CC593" s="99"/>
      <c r="CD593" s="99"/>
      <c r="CE593" s="99"/>
      <c r="CF593" s="99"/>
    </row>
    <row r="594" spans="1:84" s="16" customFormat="1" ht="15.95" customHeight="1" x14ac:dyDescent="0.2">
      <c r="A594" s="66"/>
      <c r="B594" s="66"/>
      <c r="C594" s="40"/>
      <c r="D594" s="162"/>
      <c r="E594" s="71" t="s">
        <v>64</v>
      </c>
      <c r="F594" s="41">
        <f>F591-F592+F593</f>
        <v>699870</v>
      </c>
      <c r="G594" s="42"/>
      <c r="H594" s="41"/>
      <c r="I594" s="41"/>
      <c r="J594" s="41"/>
      <c r="K594" s="41"/>
      <c r="L594" s="41"/>
      <c r="M594" s="41"/>
      <c r="N594" s="41"/>
      <c r="O594" s="43"/>
      <c r="P594" s="42">
        <f>P591-P592+P593</f>
        <v>699870</v>
      </c>
      <c r="Q594" s="41">
        <f>Q591-Q592+Q593</f>
        <v>699870</v>
      </c>
      <c r="R594" s="41"/>
      <c r="S594" s="55"/>
      <c r="T594" s="55"/>
      <c r="V594" s="99"/>
      <c r="W594" s="99"/>
      <c r="X594" s="99"/>
      <c r="Y594" s="99"/>
      <c r="Z594" s="99"/>
      <c r="AA594" s="99"/>
      <c r="AB594" s="99"/>
      <c r="AC594" s="99"/>
      <c r="AD594" s="99"/>
      <c r="AE594" s="99"/>
      <c r="AF594" s="99"/>
      <c r="AG594" s="99"/>
      <c r="AH594" s="99"/>
      <c r="AI594" s="99"/>
      <c r="AJ594" s="99"/>
      <c r="AK594" s="99"/>
      <c r="AL594" s="99"/>
      <c r="AM594" s="99"/>
      <c r="AN594" s="99"/>
      <c r="AO594" s="99"/>
      <c r="AP594" s="99"/>
      <c r="AQ594" s="99"/>
      <c r="AR594" s="99"/>
      <c r="AS594" s="99"/>
      <c r="AT594" s="99"/>
      <c r="AU594" s="99"/>
      <c r="AV594" s="99"/>
      <c r="AW594" s="99"/>
      <c r="AX594" s="99"/>
      <c r="AY594" s="99"/>
      <c r="AZ594" s="99"/>
      <c r="BA594" s="99"/>
      <c r="BB594" s="99"/>
      <c r="BC594" s="99"/>
      <c r="BD594" s="99"/>
      <c r="BE594" s="99"/>
      <c r="BF594" s="99"/>
      <c r="BG594" s="99"/>
      <c r="BH594" s="99"/>
      <c r="BI594" s="99"/>
      <c r="BJ594" s="99"/>
      <c r="BK594" s="99"/>
      <c r="BL594" s="99"/>
      <c r="BM594" s="99"/>
      <c r="BN594" s="99"/>
      <c r="BO594" s="99"/>
      <c r="BP594" s="99"/>
      <c r="BQ594" s="99"/>
      <c r="BR594" s="99"/>
      <c r="BS594" s="99"/>
      <c r="BT594" s="99"/>
      <c r="BU594" s="99"/>
      <c r="BV594" s="99"/>
      <c r="BW594" s="99"/>
      <c r="BX594" s="99"/>
      <c r="BY594" s="99"/>
      <c r="BZ594" s="99"/>
      <c r="CA594" s="99"/>
      <c r="CB594" s="99"/>
      <c r="CC594" s="99"/>
      <c r="CD594" s="99"/>
      <c r="CE594" s="99"/>
      <c r="CF594" s="99"/>
    </row>
    <row r="595" spans="1:84" s="5" customFormat="1" ht="29.45" customHeight="1" x14ac:dyDescent="0.2">
      <c r="A595" s="44"/>
      <c r="B595" s="44"/>
      <c r="C595" s="44">
        <v>6210</v>
      </c>
      <c r="D595" s="205" t="s">
        <v>230</v>
      </c>
      <c r="E595" s="70" t="s">
        <v>61</v>
      </c>
      <c r="F595" s="37">
        <f>G595+P595</f>
        <v>120000</v>
      </c>
      <c r="G595" s="38"/>
      <c r="H595" s="39"/>
      <c r="I595" s="39"/>
      <c r="J595" s="39"/>
      <c r="K595" s="39"/>
      <c r="L595" s="39"/>
      <c r="M595" s="39"/>
      <c r="N595" s="39"/>
      <c r="O595" s="51"/>
      <c r="P595" s="38">
        <f>Q595+S595+T595</f>
        <v>120000</v>
      </c>
      <c r="Q595" s="39"/>
      <c r="R595" s="39"/>
      <c r="S595" s="39"/>
      <c r="T595" s="39">
        <v>120000</v>
      </c>
      <c r="U595" s="151"/>
      <c r="V595" s="99"/>
      <c r="W595" s="99"/>
      <c r="X595" s="99"/>
      <c r="Y595" s="99"/>
      <c r="Z595" s="99"/>
      <c r="AA595" s="99"/>
      <c r="AB595" s="99"/>
      <c r="AC595" s="99"/>
      <c r="AD595" s="99"/>
      <c r="AE595" s="99"/>
      <c r="AF595" s="99"/>
      <c r="AG595" s="99"/>
      <c r="AH595" s="99"/>
      <c r="AI595" s="99"/>
      <c r="AJ595" s="99"/>
      <c r="AK595" s="99"/>
      <c r="AL595" s="99"/>
      <c r="AM595" s="99"/>
      <c r="AN595" s="99"/>
      <c r="AO595" s="99"/>
      <c r="AP595" s="99"/>
      <c r="AQ595" s="99"/>
      <c r="AR595" s="99"/>
      <c r="AS595" s="99"/>
      <c r="AT595" s="99"/>
      <c r="AU595" s="99"/>
      <c r="AV595" s="99"/>
      <c r="AW595" s="99"/>
      <c r="AX595" s="99"/>
      <c r="AY595" s="99"/>
      <c r="AZ595" s="99"/>
      <c r="BA595" s="99"/>
      <c r="BB595" s="99"/>
      <c r="BC595" s="99"/>
      <c r="BD595" s="99"/>
      <c r="BE595" s="99"/>
      <c r="BF595" s="99"/>
      <c r="BG595" s="99"/>
      <c r="BH595" s="99"/>
      <c r="BI595" s="99"/>
      <c r="BJ595" s="99"/>
      <c r="BK595" s="99"/>
      <c r="BL595" s="99"/>
      <c r="BM595" s="99"/>
      <c r="BN595" s="99"/>
      <c r="BO595" s="99"/>
      <c r="BP595" s="99"/>
      <c r="BQ595" s="99"/>
      <c r="BR595" s="99"/>
      <c r="BS595" s="99"/>
      <c r="BT595" s="99"/>
      <c r="BU595" s="99"/>
      <c r="BV595" s="99"/>
      <c r="BW595" s="99"/>
      <c r="BX595" s="99"/>
      <c r="BY595" s="99"/>
      <c r="BZ595" s="99"/>
      <c r="CA595" s="99"/>
      <c r="CB595" s="99"/>
      <c r="CC595" s="99"/>
      <c r="CD595" s="99"/>
      <c r="CE595" s="99"/>
      <c r="CF595" s="99"/>
    </row>
    <row r="596" spans="1:84" s="10" customFormat="1" ht="29.45" customHeight="1" x14ac:dyDescent="0.2">
      <c r="A596" s="36"/>
      <c r="B596" s="36"/>
      <c r="C596" s="44"/>
      <c r="D596" s="206"/>
      <c r="E596" s="70" t="s">
        <v>62</v>
      </c>
      <c r="F596" s="37">
        <f>G596+P596</f>
        <v>80000</v>
      </c>
      <c r="G596" s="38"/>
      <c r="H596" s="39"/>
      <c r="I596" s="39"/>
      <c r="J596" s="39"/>
      <c r="K596" s="39"/>
      <c r="L596" s="39"/>
      <c r="M596" s="39"/>
      <c r="N596" s="39"/>
      <c r="O596" s="51"/>
      <c r="P596" s="38">
        <f>Q596+S596+T596</f>
        <v>80000</v>
      </c>
      <c r="Q596" s="39"/>
      <c r="R596" s="39"/>
      <c r="S596" s="39"/>
      <c r="T596" s="39">
        <v>80000</v>
      </c>
      <c r="U596" s="9"/>
      <c r="V596" s="99"/>
      <c r="W596" s="99"/>
      <c r="X596" s="99"/>
      <c r="Y596" s="99"/>
      <c r="Z596" s="99"/>
      <c r="AA596" s="99"/>
      <c r="AB596" s="99"/>
      <c r="AC596" s="99"/>
      <c r="AD596" s="99"/>
      <c r="AE596" s="99"/>
      <c r="AF596" s="99"/>
      <c r="AG596" s="99"/>
      <c r="AH596" s="99"/>
      <c r="AI596" s="99"/>
      <c r="AJ596" s="99"/>
      <c r="AK596" s="99"/>
      <c r="AL596" s="99"/>
      <c r="AM596" s="99"/>
      <c r="AN596" s="99"/>
      <c r="AO596" s="99"/>
      <c r="AP596" s="99"/>
      <c r="AQ596" s="99"/>
      <c r="AR596" s="99"/>
      <c r="AS596" s="99"/>
      <c r="AT596" s="99"/>
      <c r="AU596" s="99"/>
      <c r="AV596" s="99"/>
      <c r="AW596" s="99"/>
      <c r="AX596" s="99"/>
      <c r="AY596" s="99"/>
      <c r="AZ596" s="99"/>
      <c r="BA596" s="99"/>
      <c r="BB596" s="99"/>
      <c r="BC596" s="99"/>
      <c r="BD596" s="99"/>
      <c r="BE596" s="99"/>
      <c r="BF596" s="99"/>
      <c r="BG596" s="99"/>
      <c r="BH596" s="99"/>
      <c r="BI596" s="99"/>
      <c r="BJ596" s="99"/>
      <c r="BK596" s="99"/>
      <c r="BL596" s="99"/>
      <c r="BM596" s="99"/>
      <c r="BN596" s="99"/>
      <c r="BO596" s="99"/>
      <c r="BP596" s="99"/>
      <c r="BQ596" s="99"/>
      <c r="BR596" s="99"/>
      <c r="BS596" s="99"/>
      <c r="BT596" s="99"/>
      <c r="BU596" s="99"/>
      <c r="BV596" s="99"/>
      <c r="BW596" s="99"/>
      <c r="BX596" s="99"/>
      <c r="BY596" s="99"/>
      <c r="BZ596" s="99"/>
      <c r="CA596" s="99"/>
      <c r="CB596" s="99"/>
      <c r="CC596" s="99"/>
      <c r="CD596" s="99"/>
      <c r="CE596" s="99"/>
      <c r="CF596" s="99"/>
    </row>
    <row r="597" spans="1:84" s="10" customFormat="1" ht="29.45" customHeight="1" x14ac:dyDescent="0.2">
      <c r="A597" s="36"/>
      <c r="B597" s="36"/>
      <c r="C597" s="44"/>
      <c r="D597" s="206"/>
      <c r="E597" s="70" t="s">
        <v>63</v>
      </c>
      <c r="F597" s="37"/>
      <c r="G597" s="38"/>
      <c r="H597" s="39"/>
      <c r="I597" s="39"/>
      <c r="J597" s="39"/>
      <c r="K597" s="39"/>
      <c r="L597" s="39"/>
      <c r="M597" s="39"/>
      <c r="N597" s="39"/>
      <c r="O597" s="51"/>
      <c r="P597" s="38"/>
      <c r="Q597" s="39"/>
      <c r="R597" s="39"/>
      <c r="S597" s="39"/>
      <c r="T597" s="39"/>
      <c r="U597" s="9"/>
      <c r="V597" s="99"/>
      <c r="W597" s="99"/>
      <c r="X597" s="99"/>
      <c r="Y597" s="99"/>
      <c r="Z597" s="99"/>
      <c r="AA597" s="99"/>
      <c r="AB597" s="99"/>
      <c r="AC597" s="99"/>
      <c r="AD597" s="99"/>
      <c r="AE597" s="99"/>
      <c r="AF597" s="99"/>
      <c r="AG597" s="99"/>
      <c r="AH597" s="99"/>
      <c r="AI597" s="99"/>
      <c r="AJ597" s="99"/>
      <c r="AK597" s="99"/>
      <c r="AL597" s="99"/>
      <c r="AM597" s="99"/>
      <c r="AN597" s="99"/>
      <c r="AO597" s="99"/>
      <c r="AP597" s="99"/>
      <c r="AQ597" s="99"/>
      <c r="AR597" s="99"/>
      <c r="AS597" s="99"/>
      <c r="AT597" s="99"/>
      <c r="AU597" s="99"/>
      <c r="AV597" s="99"/>
      <c r="AW597" s="99"/>
      <c r="AX597" s="99"/>
      <c r="AY597" s="99"/>
      <c r="AZ597" s="99"/>
      <c r="BA597" s="99"/>
      <c r="BB597" s="99"/>
      <c r="BC597" s="99"/>
      <c r="BD597" s="99"/>
      <c r="BE597" s="99"/>
      <c r="BF597" s="99"/>
      <c r="BG597" s="99"/>
      <c r="BH597" s="99"/>
      <c r="BI597" s="99"/>
      <c r="BJ597" s="99"/>
      <c r="BK597" s="99"/>
      <c r="BL597" s="99"/>
      <c r="BM597" s="99"/>
      <c r="BN597" s="99"/>
      <c r="BO597" s="99"/>
      <c r="BP597" s="99"/>
      <c r="BQ597" s="99"/>
      <c r="BR597" s="99"/>
      <c r="BS597" s="99"/>
      <c r="BT597" s="99"/>
      <c r="BU597" s="99"/>
      <c r="BV597" s="99"/>
      <c r="BW597" s="99"/>
      <c r="BX597" s="99"/>
      <c r="BY597" s="99"/>
      <c r="BZ597" s="99"/>
      <c r="CA597" s="99"/>
      <c r="CB597" s="99"/>
      <c r="CC597" s="99"/>
      <c r="CD597" s="99"/>
      <c r="CE597" s="99"/>
      <c r="CF597" s="99"/>
    </row>
    <row r="598" spans="1:84" s="16" customFormat="1" ht="29.45" customHeight="1" x14ac:dyDescent="0.2">
      <c r="A598" s="66"/>
      <c r="B598" s="66"/>
      <c r="C598" s="59"/>
      <c r="D598" s="207"/>
      <c r="E598" s="71" t="s">
        <v>64</v>
      </c>
      <c r="F598" s="41">
        <f>F595-F596+F597</f>
        <v>40000</v>
      </c>
      <c r="G598" s="42"/>
      <c r="H598" s="41"/>
      <c r="I598" s="41"/>
      <c r="J598" s="41"/>
      <c r="K598" s="41"/>
      <c r="L598" s="41"/>
      <c r="M598" s="41"/>
      <c r="N598" s="41"/>
      <c r="O598" s="43"/>
      <c r="P598" s="42">
        <f>P595-P596+P597</f>
        <v>40000</v>
      </c>
      <c r="Q598" s="41"/>
      <c r="R598" s="41"/>
      <c r="S598" s="55"/>
      <c r="T598" s="55">
        <f>T595-T596+T597</f>
        <v>40000</v>
      </c>
      <c r="V598" s="99"/>
      <c r="W598" s="99"/>
      <c r="X598" s="99"/>
      <c r="Y598" s="99"/>
      <c r="Z598" s="99"/>
      <c r="AA598" s="99"/>
      <c r="AB598" s="99"/>
      <c r="AC598" s="99"/>
      <c r="AD598" s="99"/>
      <c r="AE598" s="99"/>
      <c r="AF598" s="99"/>
      <c r="AG598" s="99"/>
      <c r="AH598" s="99"/>
      <c r="AI598" s="99"/>
      <c r="AJ598" s="99"/>
      <c r="AK598" s="99"/>
      <c r="AL598" s="99"/>
      <c r="AM598" s="99"/>
      <c r="AN598" s="99"/>
      <c r="AO598" s="99"/>
      <c r="AP598" s="99"/>
      <c r="AQ598" s="99"/>
      <c r="AR598" s="99"/>
      <c r="AS598" s="99"/>
      <c r="AT598" s="99"/>
      <c r="AU598" s="99"/>
      <c r="AV598" s="99"/>
      <c r="AW598" s="99"/>
      <c r="AX598" s="99"/>
      <c r="AY598" s="99"/>
      <c r="AZ598" s="99"/>
      <c r="BA598" s="99"/>
      <c r="BB598" s="99"/>
      <c r="BC598" s="99"/>
      <c r="BD598" s="99"/>
      <c r="BE598" s="99"/>
      <c r="BF598" s="99"/>
      <c r="BG598" s="99"/>
      <c r="BH598" s="99"/>
      <c r="BI598" s="99"/>
      <c r="BJ598" s="99"/>
      <c r="BK598" s="99"/>
      <c r="BL598" s="99"/>
      <c r="BM598" s="99"/>
      <c r="BN598" s="99"/>
      <c r="BO598" s="99"/>
      <c r="BP598" s="99"/>
      <c r="BQ598" s="99"/>
      <c r="BR598" s="99"/>
      <c r="BS598" s="99"/>
      <c r="BT598" s="99"/>
      <c r="BU598" s="99"/>
      <c r="BV598" s="99"/>
      <c r="BW598" s="99"/>
      <c r="BX598" s="99"/>
      <c r="BY598" s="99"/>
      <c r="BZ598" s="99"/>
      <c r="CA598" s="99"/>
      <c r="CB598" s="99"/>
      <c r="CC598" s="99"/>
      <c r="CD598" s="99"/>
      <c r="CE598" s="99"/>
      <c r="CF598" s="99"/>
    </row>
    <row r="599" spans="1:84" s="118" customFormat="1" ht="16.5" customHeight="1" x14ac:dyDescent="0.2">
      <c r="A599" s="89"/>
      <c r="B599" s="89"/>
      <c r="C599" s="167" t="s">
        <v>66</v>
      </c>
      <c r="D599" s="168"/>
      <c r="E599" s="168"/>
      <c r="F599" s="168"/>
      <c r="G599" s="168"/>
      <c r="H599" s="168"/>
      <c r="I599" s="168"/>
      <c r="J599" s="168"/>
      <c r="K599" s="168"/>
      <c r="L599" s="168"/>
      <c r="M599" s="168"/>
      <c r="N599" s="168"/>
      <c r="O599" s="168"/>
      <c r="P599" s="168"/>
      <c r="Q599" s="168"/>
      <c r="R599" s="168"/>
      <c r="S599" s="168"/>
      <c r="T599" s="169"/>
    </row>
    <row r="600" spans="1:84" s="118" customFormat="1" ht="16.5" customHeight="1" x14ac:dyDescent="0.2">
      <c r="A600" s="89"/>
      <c r="B600" s="36"/>
      <c r="C600" s="155" t="s">
        <v>128</v>
      </c>
      <c r="D600" s="156"/>
      <c r="E600" s="156"/>
      <c r="F600" s="156"/>
      <c r="G600" s="156"/>
      <c r="H600" s="156"/>
      <c r="I600" s="156"/>
      <c r="J600" s="156"/>
      <c r="K600" s="156"/>
      <c r="L600" s="156"/>
      <c r="M600" s="156"/>
      <c r="N600" s="156"/>
      <c r="O600" s="156"/>
      <c r="P600" s="156"/>
      <c r="Q600" s="156"/>
      <c r="R600" s="156"/>
      <c r="S600" s="156"/>
      <c r="T600" s="157"/>
    </row>
    <row r="601" spans="1:84" s="118" customFormat="1" ht="16.5" customHeight="1" x14ac:dyDescent="0.2">
      <c r="A601" s="89"/>
      <c r="B601" s="36"/>
      <c r="C601" s="155" t="s">
        <v>129</v>
      </c>
      <c r="D601" s="156"/>
      <c r="E601" s="156"/>
      <c r="F601" s="156"/>
      <c r="G601" s="156"/>
      <c r="H601" s="156"/>
      <c r="I601" s="156"/>
      <c r="J601" s="156"/>
      <c r="K601" s="156"/>
      <c r="L601" s="156"/>
      <c r="M601" s="156"/>
      <c r="N601" s="156"/>
      <c r="O601" s="156"/>
      <c r="P601" s="156"/>
      <c r="Q601" s="156"/>
      <c r="R601" s="156"/>
      <c r="S601" s="156"/>
      <c r="T601" s="157"/>
    </row>
    <row r="602" spans="1:84" s="118" customFormat="1" ht="27.95" customHeight="1" x14ac:dyDescent="0.2">
      <c r="A602" s="89"/>
      <c r="B602" s="36"/>
      <c r="C602" s="155" t="s">
        <v>223</v>
      </c>
      <c r="D602" s="156"/>
      <c r="E602" s="156"/>
      <c r="F602" s="156"/>
      <c r="G602" s="156"/>
      <c r="H602" s="156"/>
      <c r="I602" s="156"/>
      <c r="J602" s="156"/>
      <c r="K602" s="156"/>
      <c r="L602" s="156"/>
      <c r="M602" s="156"/>
      <c r="N602" s="156"/>
      <c r="O602" s="156"/>
      <c r="P602" s="156"/>
      <c r="Q602" s="156"/>
      <c r="R602" s="156"/>
      <c r="S602" s="156"/>
      <c r="T602" s="157"/>
    </row>
    <row r="603" spans="1:84" s="118" customFormat="1" ht="27.95" customHeight="1" x14ac:dyDescent="0.2">
      <c r="A603" s="89"/>
      <c r="B603" s="36"/>
      <c r="C603" s="152" t="s">
        <v>130</v>
      </c>
      <c r="D603" s="153"/>
      <c r="E603" s="153"/>
      <c r="F603" s="153"/>
      <c r="G603" s="153"/>
      <c r="H603" s="153"/>
      <c r="I603" s="153"/>
      <c r="J603" s="153"/>
      <c r="K603" s="153"/>
      <c r="L603" s="153"/>
      <c r="M603" s="153"/>
      <c r="N603" s="153"/>
      <c r="O603" s="153"/>
      <c r="P603" s="153"/>
      <c r="Q603" s="153"/>
      <c r="R603" s="153"/>
      <c r="S603" s="153"/>
      <c r="T603" s="154"/>
    </row>
    <row r="604" spans="1:84" s="2" customFormat="1" ht="16.5" customHeight="1" x14ac:dyDescent="0.2">
      <c r="A604" s="36"/>
      <c r="B604" s="45">
        <v>90004</v>
      </c>
      <c r="C604" s="44"/>
      <c r="D604" s="158" t="s">
        <v>16</v>
      </c>
      <c r="E604" s="70" t="s">
        <v>61</v>
      </c>
      <c r="F604" s="37">
        <f>G604+P604</f>
        <v>4055966.64</v>
      </c>
      <c r="G604" s="38">
        <f>H604+K604+L604+M604</f>
        <v>498066.64</v>
      </c>
      <c r="H604" s="39">
        <f>SUM(I604:J604)</f>
        <v>388000</v>
      </c>
      <c r="I604" s="39"/>
      <c r="J604" s="39">
        <v>388000</v>
      </c>
      <c r="K604" s="119"/>
      <c r="L604" s="119"/>
      <c r="M604" s="39">
        <v>110066.64</v>
      </c>
      <c r="N604" s="119"/>
      <c r="O604" s="150"/>
      <c r="P604" s="38">
        <f>Q604+S604+T604</f>
        <v>3557900</v>
      </c>
      <c r="Q604" s="39">
        <f>R604</f>
        <v>3557900</v>
      </c>
      <c r="R604" s="39">
        <v>3557900</v>
      </c>
      <c r="S604" s="119"/>
      <c r="T604" s="119"/>
      <c r="U604" s="1"/>
      <c r="V604" s="99"/>
      <c r="W604" s="99"/>
      <c r="X604" s="99"/>
      <c r="Y604" s="99"/>
      <c r="Z604" s="99"/>
      <c r="AA604" s="99"/>
      <c r="AB604" s="99"/>
      <c r="AC604" s="99"/>
      <c r="AD604" s="99"/>
      <c r="AE604" s="99"/>
      <c r="AF604" s="99"/>
      <c r="AG604" s="99"/>
      <c r="AH604" s="99"/>
      <c r="AI604" s="99"/>
      <c r="AJ604" s="99"/>
      <c r="AK604" s="99"/>
      <c r="AL604" s="99"/>
      <c r="AM604" s="99"/>
      <c r="AN604" s="99"/>
      <c r="AO604" s="99"/>
      <c r="AP604" s="99"/>
      <c r="AQ604" s="99"/>
      <c r="AR604" s="99"/>
      <c r="AS604" s="99"/>
      <c r="AT604" s="99"/>
      <c r="AU604" s="99"/>
      <c r="AV604" s="99"/>
      <c r="AW604" s="99"/>
      <c r="AX604" s="99"/>
      <c r="AY604" s="99"/>
      <c r="AZ604" s="99"/>
      <c r="BA604" s="99"/>
      <c r="BB604" s="99"/>
      <c r="BC604" s="99"/>
      <c r="BD604" s="99"/>
      <c r="BE604" s="99"/>
      <c r="BF604" s="99"/>
      <c r="BG604" s="99"/>
      <c r="BH604" s="99"/>
      <c r="BI604" s="99"/>
      <c r="BJ604" s="99"/>
      <c r="BK604" s="99"/>
      <c r="BL604" s="99"/>
      <c r="BM604" s="99"/>
      <c r="BN604" s="99"/>
      <c r="BO604" s="99"/>
      <c r="BP604" s="99"/>
      <c r="BQ604" s="99"/>
      <c r="BR604" s="99"/>
      <c r="BS604" s="99"/>
      <c r="BT604" s="99"/>
      <c r="BU604" s="99"/>
      <c r="BV604" s="99"/>
      <c r="BW604" s="99"/>
      <c r="BX604" s="99"/>
      <c r="BY604" s="99"/>
      <c r="BZ604" s="99"/>
      <c r="CA604" s="99"/>
      <c r="CB604" s="99"/>
      <c r="CC604" s="99"/>
      <c r="CD604" s="99"/>
      <c r="CE604" s="99"/>
      <c r="CF604" s="99"/>
    </row>
    <row r="605" spans="1:84" s="9" customFormat="1" ht="16.5" customHeight="1" x14ac:dyDescent="0.2">
      <c r="A605" s="36"/>
      <c r="B605" s="36"/>
      <c r="C605" s="44"/>
      <c r="D605" s="158"/>
      <c r="E605" s="70" t="s">
        <v>62</v>
      </c>
      <c r="F605" s="37">
        <f>G605+P605</f>
        <v>15000</v>
      </c>
      <c r="G605" s="38">
        <f>H605+K605+L605+M605</f>
        <v>15000</v>
      </c>
      <c r="H605" s="39">
        <f>SUM(I605:J605)</f>
        <v>15000</v>
      </c>
      <c r="I605" s="39"/>
      <c r="J605" s="39">
        <f>J609</f>
        <v>15000</v>
      </c>
      <c r="K605" s="119"/>
      <c r="L605" s="119"/>
      <c r="M605" s="39"/>
      <c r="N605" s="119"/>
      <c r="O605" s="150"/>
      <c r="P605" s="38"/>
      <c r="Q605" s="39"/>
      <c r="R605" s="39"/>
      <c r="S605" s="119"/>
      <c r="T605" s="119"/>
      <c r="U605" s="10"/>
      <c r="V605" s="99"/>
      <c r="W605" s="99"/>
      <c r="X605" s="99"/>
      <c r="Y605" s="99"/>
      <c r="Z605" s="99"/>
      <c r="AA605" s="99"/>
      <c r="AB605" s="99"/>
      <c r="AC605" s="99"/>
      <c r="AD605" s="99"/>
      <c r="AE605" s="99"/>
      <c r="AF605" s="99"/>
      <c r="AG605" s="99"/>
      <c r="AH605" s="99"/>
      <c r="AI605" s="99"/>
      <c r="AJ605" s="99"/>
      <c r="AK605" s="99"/>
      <c r="AL605" s="99"/>
      <c r="AM605" s="99"/>
      <c r="AN605" s="99"/>
      <c r="AO605" s="99"/>
      <c r="AP605" s="99"/>
      <c r="AQ605" s="99"/>
      <c r="AR605" s="99"/>
      <c r="AS605" s="99"/>
      <c r="AT605" s="99"/>
      <c r="AU605" s="99"/>
      <c r="AV605" s="99"/>
      <c r="AW605" s="99"/>
      <c r="AX605" s="99"/>
      <c r="AY605" s="99"/>
      <c r="AZ605" s="99"/>
      <c r="BA605" s="99"/>
      <c r="BB605" s="99"/>
      <c r="BC605" s="99"/>
      <c r="BD605" s="99"/>
      <c r="BE605" s="99"/>
      <c r="BF605" s="99"/>
      <c r="BG605" s="99"/>
      <c r="BH605" s="99"/>
      <c r="BI605" s="99"/>
      <c r="BJ605" s="99"/>
      <c r="BK605" s="99"/>
      <c r="BL605" s="99"/>
      <c r="BM605" s="99"/>
      <c r="BN605" s="99"/>
      <c r="BO605" s="99"/>
      <c r="BP605" s="99"/>
      <c r="BQ605" s="99"/>
      <c r="BR605" s="99"/>
      <c r="BS605" s="99"/>
      <c r="BT605" s="99"/>
      <c r="BU605" s="99"/>
      <c r="BV605" s="99"/>
      <c r="BW605" s="99"/>
      <c r="BX605" s="99"/>
      <c r="BY605" s="99"/>
      <c r="BZ605" s="99"/>
      <c r="CA605" s="99"/>
      <c r="CB605" s="99"/>
      <c r="CC605" s="99"/>
      <c r="CD605" s="99"/>
      <c r="CE605" s="99"/>
      <c r="CF605" s="99"/>
    </row>
    <row r="606" spans="1:84" s="9" customFormat="1" ht="16.5" customHeight="1" x14ac:dyDescent="0.2">
      <c r="A606" s="36"/>
      <c r="B606" s="36"/>
      <c r="C606" s="44"/>
      <c r="D606" s="158"/>
      <c r="E606" s="70" t="s">
        <v>63</v>
      </c>
      <c r="F606" s="37"/>
      <c r="G606" s="38"/>
      <c r="H606" s="39"/>
      <c r="I606" s="39"/>
      <c r="J606" s="39"/>
      <c r="K606" s="119"/>
      <c r="L606" s="119"/>
      <c r="M606" s="39"/>
      <c r="N606" s="119"/>
      <c r="O606" s="150"/>
      <c r="P606" s="38"/>
      <c r="Q606" s="39"/>
      <c r="R606" s="39"/>
      <c r="S606" s="119"/>
      <c r="T606" s="119"/>
      <c r="U606" s="10"/>
      <c r="V606" s="99"/>
      <c r="W606" s="99"/>
      <c r="X606" s="99"/>
      <c r="Y606" s="99"/>
      <c r="Z606" s="99"/>
      <c r="AA606" s="99"/>
      <c r="AB606" s="99"/>
      <c r="AC606" s="99"/>
      <c r="AD606" s="99"/>
      <c r="AE606" s="99"/>
      <c r="AF606" s="99"/>
      <c r="AG606" s="99"/>
      <c r="AH606" s="99"/>
      <c r="AI606" s="99"/>
      <c r="AJ606" s="99"/>
      <c r="AK606" s="99"/>
      <c r="AL606" s="99"/>
      <c r="AM606" s="99"/>
      <c r="AN606" s="99"/>
      <c r="AO606" s="99"/>
      <c r="AP606" s="99"/>
      <c r="AQ606" s="99"/>
      <c r="AR606" s="99"/>
      <c r="AS606" s="99"/>
      <c r="AT606" s="99"/>
      <c r="AU606" s="99"/>
      <c r="AV606" s="99"/>
      <c r="AW606" s="99"/>
      <c r="AX606" s="99"/>
      <c r="AY606" s="99"/>
      <c r="AZ606" s="99"/>
      <c r="BA606" s="99"/>
      <c r="BB606" s="99"/>
      <c r="BC606" s="99"/>
      <c r="BD606" s="99"/>
      <c r="BE606" s="99"/>
      <c r="BF606" s="99"/>
      <c r="BG606" s="99"/>
      <c r="BH606" s="99"/>
      <c r="BI606" s="99"/>
      <c r="BJ606" s="99"/>
      <c r="BK606" s="99"/>
      <c r="BL606" s="99"/>
      <c r="BM606" s="99"/>
      <c r="BN606" s="99"/>
      <c r="BO606" s="99"/>
      <c r="BP606" s="99"/>
      <c r="BQ606" s="99"/>
      <c r="BR606" s="99"/>
      <c r="BS606" s="99"/>
      <c r="BT606" s="99"/>
      <c r="BU606" s="99"/>
      <c r="BV606" s="99"/>
      <c r="BW606" s="99"/>
      <c r="BX606" s="99"/>
      <c r="BY606" s="99"/>
      <c r="BZ606" s="99"/>
      <c r="CA606" s="99"/>
      <c r="CB606" s="99"/>
      <c r="CC606" s="99"/>
      <c r="CD606" s="99"/>
      <c r="CE606" s="99"/>
      <c r="CF606" s="99"/>
    </row>
    <row r="607" spans="1:84" s="16" customFormat="1" ht="16.5" customHeight="1" x14ac:dyDescent="0.2">
      <c r="A607" s="66"/>
      <c r="B607" s="66"/>
      <c r="C607" s="40"/>
      <c r="D607" s="159"/>
      <c r="E607" s="71" t="s">
        <v>64</v>
      </c>
      <c r="F607" s="41">
        <f t="shared" ref="F607:R607" si="40">F604-F605+F606</f>
        <v>4040966.64</v>
      </c>
      <c r="G607" s="42">
        <f t="shared" si="40"/>
        <v>483066.64</v>
      </c>
      <c r="H607" s="41">
        <f t="shared" si="40"/>
        <v>373000</v>
      </c>
      <c r="I607" s="55"/>
      <c r="J607" s="55">
        <f>J604-J605+J606</f>
        <v>373000</v>
      </c>
      <c r="K607" s="41"/>
      <c r="L607" s="41"/>
      <c r="M607" s="55">
        <f>M604-M605+M606</f>
        <v>110066.64</v>
      </c>
      <c r="N607" s="41"/>
      <c r="O607" s="43"/>
      <c r="P607" s="42">
        <f t="shared" si="40"/>
        <v>3557900</v>
      </c>
      <c r="Q607" s="55">
        <f t="shared" si="40"/>
        <v>3557900</v>
      </c>
      <c r="R607" s="55">
        <f t="shared" si="40"/>
        <v>3557900</v>
      </c>
      <c r="S607" s="55"/>
      <c r="T607" s="55"/>
      <c r="V607" s="99"/>
      <c r="W607" s="99"/>
      <c r="X607" s="99"/>
      <c r="Y607" s="99"/>
      <c r="Z607" s="99"/>
      <c r="AA607" s="99"/>
      <c r="AB607" s="99"/>
      <c r="AC607" s="99"/>
      <c r="AD607" s="99"/>
      <c r="AE607" s="99"/>
      <c r="AF607" s="99"/>
      <c r="AG607" s="99"/>
      <c r="AH607" s="99"/>
      <c r="AI607" s="99"/>
      <c r="AJ607" s="99"/>
      <c r="AK607" s="99"/>
      <c r="AL607" s="99"/>
      <c r="AM607" s="99"/>
      <c r="AN607" s="99"/>
      <c r="AO607" s="99"/>
      <c r="AP607" s="99"/>
      <c r="AQ607" s="99"/>
      <c r="AR607" s="99"/>
      <c r="AS607" s="99"/>
      <c r="AT607" s="99"/>
      <c r="AU607" s="99"/>
      <c r="AV607" s="99"/>
      <c r="AW607" s="99"/>
      <c r="AX607" s="99"/>
      <c r="AY607" s="99"/>
      <c r="AZ607" s="99"/>
      <c r="BA607" s="99"/>
      <c r="BB607" s="99"/>
      <c r="BC607" s="99"/>
      <c r="BD607" s="99"/>
      <c r="BE607" s="99"/>
      <c r="BF607" s="99"/>
      <c r="BG607" s="99"/>
      <c r="BH607" s="99"/>
      <c r="BI607" s="99"/>
      <c r="BJ607" s="99"/>
      <c r="BK607" s="99"/>
      <c r="BL607" s="99"/>
      <c r="BM607" s="99"/>
      <c r="BN607" s="99"/>
      <c r="BO607" s="99"/>
      <c r="BP607" s="99"/>
      <c r="BQ607" s="99"/>
      <c r="BR607" s="99"/>
      <c r="BS607" s="99"/>
      <c r="BT607" s="99"/>
      <c r="BU607" s="99"/>
      <c r="BV607" s="99"/>
      <c r="BW607" s="99"/>
      <c r="BX607" s="99"/>
      <c r="BY607" s="99"/>
      <c r="BZ607" s="99"/>
      <c r="CA607" s="99"/>
      <c r="CB607" s="99"/>
      <c r="CC607" s="99"/>
      <c r="CD607" s="99"/>
      <c r="CE607" s="99"/>
      <c r="CF607" s="99"/>
    </row>
    <row r="608" spans="1:84" s="1" customFormat="1" ht="16.5" customHeight="1" x14ac:dyDescent="0.2">
      <c r="A608" s="44"/>
      <c r="B608" s="44"/>
      <c r="C608" s="44">
        <v>4210</v>
      </c>
      <c r="D608" s="160" t="s">
        <v>31</v>
      </c>
      <c r="E608" s="70" t="s">
        <v>61</v>
      </c>
      <c r="F608" s="37">
        <f>G608+P608</f>
        <v>50000</v>
      </c>
      <c r="G608" s="38">
        <f>H608+K608+L608+M608</f>
        <v>50000</v>
      </c>
      <c r="H608" s="39">
        <f>SUM(I608:J608)</f>
        <v>50000</v>
      </c>
      <c r="I608" s="39"/>
      <c r="J608" s="39">
        <v>50000</v>
      </c>
      <c r="K608" s="39"/>
      <c r="L608" s="39"/>
      <c r="M608" s="39"/>
      <c r="N608" s="39"/>
      <c r="O608" s="51"/>
      <c r="P608" s="52"/>
      <c r="Q608" s="39"/>
      <c r="R608" s="39"/>
      <c r="S608" s="39"/>
      <c r="T608" s="39"/>
      <c r="V608" s="99"/>
      <c r="W608" s="99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99"/>
      <c r="AK608" s="99"/>
      <c r="AL608" s="99"/>
      <c r="AM608" s="99"/>
      <c r="AN608" s="99"/>
      <c r="AO608" s="99"/>
      <c r="AP608" s="99"/>
      <c r="AQ608" s="99"/>
      <c r="AR608" s="99"/>
      <c r="AS608" s="99"/>
      <c r="AT608" s="99"/>
      <c r="AU608" s="99"/>
      <c r="AV608" s="99"/>
      <c r="AW608" s="99"/>
      <c r="AX608" s="99"/>
      <c r="AY608" s="99"/>
      <c r="AZ608" s="99"/>
      <c r="BA608" s="99"/>
      <c r="BB608" s="99"/>
      <c r="BC608" s="99"/>
      <c r="BD608" s="99"/>
      <c r="BE608" s="99"/>
      <c r="BF608" s="99"/>
      <c r="BG608" s="99"/>
      <c r="BH608" s="99"/>
      <c r="BI608" s="99"/>
      <c r="BJ608" s="99"/>
      <c r="BK608" s="99"/>
      <c r="BL608" s="99"/>
      <c r="BM608" s="99"/>
      <c r="BN608" s="99"/>
      <c r="BO608" s="99"/>
      <c r="BP608" s="99"/>
      <c r="BQ608" s="99"/>
      <c r="BR608" s="99"/>
      <c r="BS608" s="99"/>
      <c r="BT608" s="99"/>
      <c r="BU608" s="99"/>
      <c r="BV608" s="99"/>
      <c r="BW608" s="99"/>
      <c r="BX608" s="99"/>
      <c r="BY608" s="99"/>
      <c r="BZ608" s="99"/>
      <c r="CA608" s="99"/>
      <c r="CB608" s="99"/>
      <c r="CC608" s="99"/>
      <c r="CD608" s="99"/>
      <c r="CE608" s="99"/>
      <c r="CF608" s="99"/>
    </row>
    <row r="609" spans="1:84" s="9" customFormat="1" ht="16.5" customHeight="1" x14ac:dyDescent="0.2">
      <c r="A609" s="36"/>
      <c r="B609" s="36"/>
      <c r="C609" s="44"/>
      <c r="D609" s="161"/>
      <c r="E609" s="70" t="s">
        <v>62</v>
      </c>
      <c r="F609" s="37">
        <f>G609+P609</f>
        <v>15000</v>
      </c>
      <c r="G609" s="38">
        <f>H609+K609+L609+M609</f>
        <v>15000</v>
      </c>
      <c r="H609" s="39">
        <f>SUM(I609:J609)</f>
        <v>15000</v>
      </c>
      <c r="I609" s="39"/>
      <c r="J609" s="39">
        <v>15000</v>
      </c>
      <c r="K609" s="39"/>
      <c r="L609" s="39"/>
      <c r="M609" s="39"/>
      <c r="N609" s="39"/>
      <c r="O609" s="51"/>
      <c r="P609" s="38"/>
      <c r="Q609" s="39"/>
      <c r="R609" s="39"/>
      <c r="S609" s="39"/>
      <c r="T609" s="39"/>
      <c r="V609" s="99"/>
      <c r="W609" s="99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99"/>
      <c r="AK609" s="99"/>
      <c r="AL609" s="99"/>
      <c r="AM609" s="99"/>
      <c r="AN609" s="99"/>
      <c r="AO609" s="99"/>
      <c r="AP609" s="99"/>
      <c r="AQ609" s="99"/>
      <c r="AR609" s="99"/>
      <c r="AS609" s="99"/>
      <c r="AT609" s="99"/>
      <c r="AU609" s="99"/>
      <c r="AV609" s="99"/>
      <c r="AW609" s="99"/>
      <c r="AX609" s="99"/>
      <c r="AY609" s="99"/>
      <c r="AZ609" s="99"/>
      <c r="BA609" s="99"/>
      <c r="BB609" s="99"/>
      <c r="BC609" s="99"/>
      <c r="BD609" s="99"/>
      <c r="BE609" s="99"/>
      <c r="BF609" s="99"/>
      <c r="BG609" s="99"/>
      <c r="BH609" s="99"/>
      <c r="BI609" s="99"/>
      <c r="BJ609" s="99"/>
      <c r="BK609" s="99"/>
      <c r="BL609" s="99"/>
      <c r="BM609" s="99"/>
      <c r="BN609" s="99"/>
      <c r="BO609" s="99"/>
      <c r="BP609" s="99"/>
      <c r="BQ609" s="99"/>
      <c r="BR609" s="99"/>
      <c r="BS609" s="99"/>
      <c r="BT609" s="99"/>
      <c r="BU609" s="99"/>
      <c r="BV609" s="99"/>
      <c r="BW609" s="99"/>
      <c r="BX609" s="99"/>
      <c r="BY609" s="99"/>
      <c r="BZ609" s="99"/>
      <c r="CA609" s="99"/>
      <c r="CB609" s="99"/>
      <c r="CC609" s="99"/>
      <c r="CD609" s="99"/>
      <c r="CE609" s="99"/>
      <c r="CF609" s="99"/>
    </row>
    <row r="610" spans="1:84" s="9" customFormat="1" ht="16.5" customHeight="1" x14ac:dyDescent="0.2">
      <c r="A610" s="36"/>
      <c r="B610" s="36"/>
      <c r="C610" s="44"/>
      <c r="D610" s="161"/>
      <c r="E610" s="70" t="s">
        <v>63</v>
      </c>
      <c r="F610" s="37"/>
      <c r="G610" s="38"/>
      <c r="H610" s="39"/>
      <c r="I610" s="39"/>
      <c r="J610" s="39"/>
      <c r="K610" s="39"/>
      <c r="L610" s="39"/>
      <c r="M610" s="39"/>
      <c r="N610" s="39"/>
      <c r="O610" s="51"/>
      <c r="P610" s="38"/>
      <c r="Q610" s="39"/>
      <c r="R610" s="39"/>
      <c r="S610" s="39"/>
      <c r="T610" s="39"/>
      <c r="V610" s="99"/>
      <c r="W610" s="99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99"/>
      <c r="AK610" s="99"/>
      <c r="AL610" s="99"/>
      <c r="AM610" s="99"/>
      <c r="AN610" s="99"/>
      <c r="AO610" s="99"/>
      <c r="AP610" s="99"/>
      <c r="AQ610" s="99"/>
      <c r="AR610" s="99"/>
      <c r="AS610" s="99"/>
      <c r="AT610" s="99"/>
      <c r="AU610" s="99"/>
      <c r="AV610" s="99"/>
      <c r="AW610" s="99"/>
      <c r="AX610" s="99"/>
      <c r="AY610" s="99"/>
      <c r="AZ610" s="99"/>
      <c r="BA610" s="99"/>
      <c r="BB610" s="99"/>
      <c r="BC610" s="99"/>
      <c r="BD610" s="99"/>
      <c r="BE610" s="99"/>
      <c r="BF610" s="99"/>
      <c r="BG610" s="99"/>
      <c r="BH610" s="99"/>
      <c r="BI610" s="99"/>
      <c r="BJ610" s="99"/>
      <c r="BK610" s="99"/>
      <c r="BL610" s="99"/>
      <c r="BM610" s="99"/>
      <c r="BN610" s="99"/>
      <c r="BO610" s="99"/>
      <c r="BP610" s="99"/>
      <c r="BQ610" s="99"/>
      <c r="BR610" s="99"/>
      <c r="BS610" s="99"/>
      <c r="BT610" s="99"/>
      <c r="BU610" s="99"/>
      <c r="BV610" s="99"/>
      <c r="BW610" s="99"/>
      <c r="BX610" s="99"/>
      <c r="BY610" s="99"/>
      <c r="BZ610" s="99"/>
      <c r="CA610" s="99"/>
      <c r="CB610" s="99"/>
      <c r="CC610" s="99"/>
      <c r="CD610" s="99"/>
      <c r="CE610" s="99"/>
      <c r="CF610" s="99"/>
    </row>
    <row r="611" spans="1:84" s="16" customFormat="1" ht="16.5" customHeight="1" x14ac:dyDescent="0.2">
      <c r="A611" s="66"/>
      <c r="B611" s="66"/>
      <c r="C611" s="40"/>
      <c r="D611" s="162"/>
      <c r="E611" s="71" t="s">
        <v>64</v>
      </c>
      <c r="F611" s="41">
        <f>F608-F609+F610</f>
        <v>35000</v>
      </c>
      <c r="G611" s="42">
        <f>G608-G609+G610</f>
        <v>35000</v>
      </c>
      <c r="H611" s="41">
        <f>H608-H609+H610</f>
        <v>35000</v>
      </c>
      <c r="I611" s="41"/>
      <c r="J611" s="41">
        <f>J608-J609+J610</f>
        <v>35000</v>
      </c>
      <c r="K611" s="41"/>
      <c r="L611" s="41"/>
      <c r="M611" s="41"/>
      <c r="N611" s="41"/>
      <c r="O611" s="43"/>
      <c r="P611" s="42"/>
      <c r="Q611" s="41"/>
      <c r="R611" s="41"/>
      <c r="S611" s="55"/>
      <c r="T611" s="55"/>
      <c r="V611" s="99"/>
      <c r="W611" s="99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99"/>
      <c r="AK611" s="99"/>
      <c r="AL611" s="99"/>
      <c r="AM611" s="99"/>
      <c r="AN611" s="99"/>
      <c r="AO611" s="99"/>
      <c r="AP611" s="99"/>
      <c r="AQ611" s="99"/>
      <c r="AR611" s="99"/>
      <c r="AS611" s="99"/>
      <c r="AT611" s="99"/>
      <c r="AU611" s="99"/>
      <c r="AV611" s="99"/>
      <c r="AW611" s="99"/>
      <c r="AX611" s="99"/>
      <c r="AY611" s="99"/>
      <c r="AZ611" s="99"/>
      <c r="BA611" s="99"/>
      <c r="BB611" s="99"/>
      <c r="BC611" s="99"/>
      <c r="BD611" s="99"/>
      <c r="BE611" s="99"/>
      <c r="BF611" s="99"/>
      <c r="BG611" s="99"/>
      <c r="BH611" s="99"/>
      <c r="BI611" s="99"/>
      <c r="BJ611" s="99"/>
      <c r="BK611" s="99"/>
      <c r="BL611" s="99"/>
      <c r="BM611" s="99"/>
      <c r="BN611" s="99"/>
      <c r="BO611" s="99"/>
      <c r="BP611" s="99"/>
      <c r="BQ611" s="99"/>
      <c r="BR611" s="99"/>
      <c r="BS611" s="99"/>
      <c r="BT611" s="99"/>
      <c r="BU611" s="99"/>
      <c r="BV611" s="99"/>
      <c r="BW611" s="99"/>
      <c r="BX611" s="99"/>
      <c r="BY611" s="99"/>
      <c r="BZ611" s="99"/>
      <c r="CA611" s="99"/>
      <c r="CB611" s="99"/>
      <c r="CC611" s="99"/>
      <c r="CD611" s="99"/>
      <c r="CE611" s="99"/>
      <c r="CF611" s="99"/>
    </row>
    <row r="612" spans="1:84" s="118" customFormat="1" ht="15.95" customHeight="1" x14ac:dyDescent="0.2">
      <c r="A612" s="89"/>
      <c r="B612" s="89"/>
      <c r="C612" s="167" t="s">
        <v>66</v>
      </c>
      <c r="D612" s="168"/>
      <c r="E612" s="168"/>
      <c r="F612" s="168"/>
      <c r="G612" s="168"/>
      <c r="H612" s="168"/>
      <c r="I612" s="168"/>
      <c r="J612" s="168"/>
      <c r="K612" s="168"/>
      <c r="L612" s="168"/>
      <c r="M612" s="168"/>
      <c r="N612" s="168"/>
      <c r="O612" s="168"/>
      <c r="P612" s="168"/>
      <c r="Q612" s="168"/>
      <c r="R612" s="168"/>
      <c r="S612" s="168"/>
      <c r="T612" s="169"/>
    </row>
    <row r="613" spans="1:84" s="118" customFormat="1" ht="15.95" customHeight="1" x14ac:dyDescent="0.2">
      <c r="A613" s="89"/>
      <c r="B613" s="36"/>
      <c r="C613" s="155" t="s">
        <v>106</v>
      </c>
      <c r="D613" s="156"/>
      <c r="E613" s="156"/>
      <c r="F613" s="156"/>
      <c r="G613" s="156"/>
      <c r="H613" s="156"/>
      <c r="I613" s="156"/>
      <c r="J613" s="156"/>
      <c r="K613" s="156"/>
      <c r="L613" s="156"/>
      <c r="M613" s="156"/>
      <c r="N613" s="156"/>
      <c r="O613" s="156"/>
      <c r="P613" s="156"/>
      <c r="Q613" s="156"/>
      <c r="R613" s="156"/>
      <c r="S613" s="156"/>
      <c r="T613" s="157"/>
    </row>
    <row r="614" spans="1:84" s="118" customFormat="1" ht="15.95" customHeight="1" x14ac:dyDescent="0.2">
      <c r="A614" s="89"/>
      <c r="B614" s="36"/>
      <c r="C614" s="152" t="s">
        <v>108</v>
      </c>
      <c r="D614" s="153"/>
      <c r="E614" s="153"/>
      <c r="F614" s="153"/>
      <c r="G614" s="153"/>
      <c r="H614" s="153"/>
      <c r="I614" s="153"/>
      <c r="J614" s="153"/>
      <c r="K614" s="153"/>
      <c r="L614" s="153"/>
      <c r="M614" s="153"/>
      <c r="N614" s="153"/>
      <c r="O614" s="153"/>
      <c r="P614" s="153"/>
      <c r="Q614" s="153"/>
      <c r="R614" s="153"/>
      <c r="S614" s="153"/>
      <c r="T614" s="154"/>
    </row>
    <row r="615" spans="1:84" s="1" customFormat="1" ht="16.5" customHeight="1" x14ac:dyDescent="0.2">
      <c r="A615" s="36"/>
      <c r="B615" s="45">
        <v>90005</v>
      </c>
      <c r="C615" s="46"/>
      <c r="D615" s="166" t="s">
        <v>59</v>
      </c>
      <c r="E615" s="70" t="s">
        <v>61</v>
      </c>
      <c r="F615" s="33">
        <f>G615+P615</f>
        <v>1656487.36</v>
      </c>
      <c r="G615" s="34">
        <f>H615+K615+L615+M615</f>
        <v>0</v>
      </c>
      <c r="H615" s="35">
        <f>SUM(I615:J615)</f>
        <v>0</v>
      </c>
      <c r="I615" s="35"/>
      <c r="J615" s="35">
        <v>0</v>
      </c>
      <c r="K615" s="50"/>
      <c r="L615" s="50"/>
      <c r="M615" s="35"/>
      <c r="N615" s="50"/>
      <c r="O615" s="148"/>
      <c r="P615" s="34">
        <f>Q615+S615+T615</f>
        <v>1656487.36</v>
      </c>
      <c r="Q615" s="35">
        <v>1356487.36</v>
      </c>
      <c r="R615" s="35">
        <v>1249987.3600000001</v>
      </c>
      <c r="S615" s="50"/>
      <c r="T615" s="35">
        <v>300000</v>
      </c>
      <c r="U615" s="5"/>
      <c r="V615" s="99"/>
      <c r="W615" s="99"/>
      <c r="X615" s="99"/>
      <c r="Y615" s="99"/>
      <c r="Z615" s="99"/>
      <c r="AA615" s="99"/>
      <c r="AB615" s="99"/>
      <c r="AC615" s="99"/>
      <c r="AD615" s="99"/>
      <c r="AE615" s="99"/>
      <c r="AF615" s="99"/>
      <c r="AG615" s="99"/>
      <c r="AH615" s="99"/>
      <c r="AI615" s="99"/>
      <c r="AJ615" s="99"/>
      <c r="AK615" s="99"/>
      <c r="AL615" s="99"/>
      <c r="AM615" s="99"/>
      <c r="AN615" s="99"/>
      <c r="AO615" s="99"/>
      <c r="AP615" s="99"/>
      <c r="AQ615" s="99"/>
      <c r="AR615" s="99"/>
      <c r="AS615" s="99"/>
      <c r="AT615" s="99"/>
      <c r="AU615" s="99"/>
      <c r="AV615" s="99"/>
      <c r="AW615" s="99"/>
      <c r="AX615" s="99"/>
      <c r="AY615" s="99"/>
      <c r="AZ615" s="99"/>
      <c r="BA615" s="99"/>
      <c r="BB615" s="99"/>
      <c r="BC615" s="99"/>
      <c r="BD615" s="99"/>
      <c r="BE615" s="99"/>
      <c r="BF615" s="99"/>
      <c r="BG615" s="99"/>
      <c r="BH615" s="99"/>
      <c r="BI615" s="99"/>
      <c r="BJ615" s="99"/>
      <c r="BK615" s="99"/>
      <c r="BL615" s="99"/>
      <c r="BM615" s="99"/>
      <c r="BN615" s="99"/>
      <c r="BO615" s="99"/>
      <c r="BP615" s="99"/>
      <c r="BQ615" s="99"/>
      <c r="BR615" s="99"/>
      <c r="BS615" s="99"/>
      <c r="BT615" s="99"/>
      <c r="BU615" s="99"/>
      <c r="BV615" s="99"/>
      <c r="BW615" s="99"/>
      <c r="BX615" s="99"/>
      <c r="BY615" s="99"/>
      <c r="BZ615" s="99"/>
      <c r="CA615" s="99"/>
      <c r="CB615" s="99"/>
      <c r="CC615" s="99"/>
      <c r="CD615" s="99"/>
      <c r="CE615" s="99"/>
      <c r="CF615" s="99"/>
    </row>
    <row r="616" spans="1:84" s="9" customFormat="1" ht="16.5" customHeight="1" x14ac:dyDescent="0.2">
      <c r="A616" s="36"/>
      <c r="B616" s="36"/>
      <c r="C616" s="44"/>
      <c r="D616" s="158"/>
      <c r="E616" s="70" t="s">
        <v>62</v>
      </c>
      <c r="F616" s="37"/>
      <c r="G616" s="38"/>
      <c r="H616" s="39"/>
      <c r="I616" s="39"/>
      <c r="J616" s="39"/>
      <c r="K616" s="119"/>
      <c r="L616" s="119"/>
      <c r="M616" s="39"/>
      <c r="N616" s="119"/>
      <c r="O616" s="150"/>
      <c r="P616" s="38"/>
      <c r="Q616" s="39"/>
      <c r="R616" s="39"/>
      <c r="S616" s="119"/>
      <c r="T616" s="39"/>
      <c r="U616" s="10"/>
      <c r="V616" s="99"/>
      <c r="W616" s="99"/>
      <c r="X616" s="99"/>
      <c r="Y616" s="99"/>
      <c r="Z616" s="99"/>
      <c r="AA616" s="99"/>
      <c r="AB616" s="99"/>
      <c r="AC616" s="99"/>
      <c r="AD616" s="99"/>
      <c r="AE616" s="99"/>
      <c r="AF616" s="99"/>
      <c r="AG616" s="99"/>
      <c r="AH616" s="99"/>
      <c r="AI616" s="99"/>
      <c r="AJ616" s="99"/>
      <c r="AK616" s="99"/>
      <c r="AL616" s="99"/>
      <c r="AM616" s="99"/>
      <c r="AN616" s="99"/>
      <c r="AO616" s="99"/>
      <c r="AP616" s="99"/>
      <c r="AQ616" s="99"/>
      <c r="AR616" s="99"/>
      <c r="AS616" s="99"/>
      <c r="AT616" s="99"/>
      <c r="AU616" s="99"/>
      <c r="AV616" s="99"/>
      <c r="AW616" s="99"/>
      <c r="AX616" s="99"/>
      <c r="AY616" s="99"/>
      <c r="AZ616" s="99"/>
      <c r="BA616" s="99"/>
      <c r="BB616" s="99"/>
      <c r="BC616" s="99"/>
      <c r="BD616" s="99"/>
      <c r="BE616" s="99"/>
      <c r="BF616" s="99"/>
      <c r="BG616" s="99"/>
      <c r="BH616" s="99"/>
      <c r="BI616" s="99"/>
      <c r="BJ616" s="99"/>
      <c r="BK616" s="99"/>
      <c r="BL616" s="99"/>
      <c r="BM616" s="99"/>
      <c r="BN616" s="99"/>
      <c r="BO616" s="99"/>
      <c r="BP616" s="99"/>
      <c r="BQ616" s="99"/>
      <c r="BR616" s="99"/>
      <c r="BS616" s="99"/>
      <c r="BT616" s="99"/>
      <c r="BU616" s="99"/>
      <c r="BV616" s="99"/>
      <c r="BW616" s="99"/>
      <c r="BX616" s="99"/>
      <c r="BY616" s="99"/>
      <c r="BZ616" s="99"/>
      <c r="CA616" s="99"/>
      <c r="CB616" s="99"/>
      <c r="CC616" s="99"/>
      <c r="CD616" s="99"/>
      <c r="CE616" s="99"/>
      <c r="CF616" s="99"/>
    </row>
    <row r="617" spans="1:84" s="9" customFormat="1" ht="16.5" customHeight="1" x14ac:dyDescent="0.2">
      <c r="A617" s="36"/>
      <c r="B617" s="36"/>
      <c r="C617" s="44"/>
      <c r="D617" s="158"/>
      <c r="E617" s="70" t="s">
        <v>63</v>
      </c>
      <c r="F617" s="37">
        <f>G617+P617</f>
        <v>270000</v>
      </c>
      <c r="G617" s="38">
        <f>H617+K617+L617+M617</f>
        <v>30000</v>
      </c>
      <c r="H617" s="39">
        <f>SUM(I617:J617)</f>
        <v>30000</v>
      </c>
      <c r="I617" s="39"/>
      <c r="J617" s="39">
        <f>J621+J625+J629</f>
        <v>30000</v>
      </c>
      <c r="K617" s="119"/>
      <c r="L617" s="119"/>
      <c r="M617" s="39"/>
      <c r="N617" s="119"/>
      <c r="O617" s="150"/>
      <c r="P617" s="38">
        <f>Q617+S617+T617</f>
        <v>240000</v>
      </c>
      <c r="Q617" s="39"/>
      <c r="R617" s="39"/>
      <c r="S617" s="119"/>
      <c r="T617" s="39">
        <f>T621+T625+T629</f>
        <v>240000</v>
      </c>
      <c r="U617" s="10"/>
      <c r="V617" s="99"/>
      <c r="W617" s="99"/>
      <c r="X617" s="99"/>
      <c r="Y617" s="99"/>
      <c r="Z617" s="99"/>
      <c r="AA617" s="99"/>
      <c r="AB617" s="99"/>
      <c r="AC617" s="99"/>
      <c r="AD617" s="99"/>
      <c r="AE617" s="99"/>
      <c r="AF617" s="99"/>
      <c r="AG617" s="99"/>
      <c r="AH617" s="99"/>
      <c r="AI617" s="99"/>
      <c r="AJ617" s="99"/>
      <c r="AK617" s="99"/>
      <c r="AL617" s="99"/>
      <c r="AM617" s="99"/>
      <c r="AN617" s="99"/>
      <c r="AO617" s="99"/>
      <c r="AP617" s="99"/>
      <c r="AQ617" s="99"/>
      <c r="AR617" s="99"/>
      <c r="AS617" s="99"/>
      <c r="AT617" s="99"/>
      <c r="AU617" s="99"/>
      <c r="AV617" s="99"/>
      <c r="AW617" s="99"/>
      <c r="AX617" s="99"/>
      <c r="AY617" s="99"/>
      <c r="AZ617" s="99"/>
      <c r="BA617" s="99"/>
      <c r="BB617" s="99"/>
      <c r="BC617" s="99"/>
      <c r="BD617" s="99"/>
      <c r="BE617" s="99"/>
      <c r="BF617" s="99"/>
      <c r="BG617" s="99"/>
      <c r="BH617" s="99"/>
      <c r="BI617" s="99"/>
      <c r="BJ617" s="99"/>
      <c r="BK617" s="99"/>
      <c r="BL617" s="99"/>
      <c r="BM617" s="99"/>
      <c r="BN617" s="99"/>
      <c r="BO617" s="99"/>
      <c r="BP617" s="99"/>
      <c r="BQ617" s="99"/>
      <c r="BR617" s="99"/>
      <c r="BS617" s="99"/>
      <c r="BT617" s="99"/>
      <c r="BU617" s="99"/>
      <c r="BV617" s="99"/>
      <c r="BW617" s="99"/>
      <c r="BX617" s="99"/>
      <c r="BY617" s="99"/>
      <c r="BZ617" s="99"/>
      <c r="CA617" s="99"/>
      <c r="CB617" s="99"/>
      <c r="CC617" s="99"/>
      <c r="CD617" s="99"/>
      <c r="CE617" s="99"/>
      <c r="CF617" s="99"/>
    </row>
    <row r="618" spans="1:84" s="16" customFormat="1" ht="16.5" customHeight="1" x14ac:dyDescent="0.2">
      <c r="A618" s="66"/>
      <c r="B618" s="66"/>
      <c r="C618" s="40"/>
      <c r="D618" s="159"/>
      <c r="E618" s="71" t="s">
        <v>64</v>
      </c>
      <c r="F618" s="41">
        <f>F615-F616+F617</f>
        <v>1926487.36</v>
      </c>
      <c r="G618" s="42">
        <f>G615-G616+G617</f>
        <v>30000</v>
      </c>
      <c r="H618" s="41">
        <f>H615-H616+H617</f>
        <v>30000</v>
      </c>
      <c r="I618" s="41"/>
      <c r="J618" s="41">
        <f>J615-J616+J617</f>
        <v>30000</v>
      </c>
      <c r="K618" s="41"/>
      <c r="L618" s="41"/>
      <c r="M618" s="41"/>
      <c r="N618" s="41"/>
      <c r="O618" s="43"/>
      <c r="P618" s="42">
        <f>P615-P616+P617</f>
        <v>1896487.36</v>
      </c>
      <c r="Q618" s="41">
        <f>Q615-Q616+Q617</f>
        <v>1356487.36</v>
      </c>
      <c r="R618" s="41">
        <f>R615-R616+R617</f>
        <v>1249987.3600000001</v>
      </c>
      <c r="S618" s="55"/>
      <c r="T618" s="55">
        <f>T615-T616+T617</f>
        <v>540000</v>
      </c>
      <c r="V618" s="99"/>
      <c r="W618" s="99"/>
      <c r="X618" s="99"/>
      <c r="Y618" s="99"/>
      <c r="Z618" s="99"/>
      <c r="AA618" s="99"/>
      <c r="AB618" s="99"/>
      <c r="AC618" s="99"/>
      <c r="AD618" s="99"/>
      <c r="AE618" s="99"/>
      <c r="AF618" s="99"/>
      <c r="AG618" s="99"/>
      <c r="AH618" s="99"/>
      <c r="AI618" s="99"/>
      <c r="AJ618" s="99"/>
      <c r="AK618" s="99"/>
      <c r="AL618" s="99"/>
      <c r="AM618" s="99"/>
      <c r="AN618" s="99"/>
      <c r="AO618" s="99"/>
      <c r="AP618" s="99"/>
      <c r="AQ618" s="99"/>
      <c r="AR618" s="99"/>
      <c r="AS618" s="99"/>
      <c r="AT618" s="99"/>
      <c r="AU618" s="99"/>
      <c r="AV618" s="99"/>
      <c r="AW618" s="99"/>
      <c r="AX618" s="99"/>
      <c r="AY618" s="99"/>
      <c r="AZ618" s="99"/>
      <c r="BA618" s="99"/>
      <c r="BB618" s="99"/>
      <c r="BC618" s="99"/>
      <c r="BD618" s="99"/>
      <c r="BE618" s="99"/>
      <c r="BF618" s="99"/>
      <c r="BG618" s="99"/>
      <c r="BH618" s="99"/>
      <c r="BI618" s="99"/>
      <c r="BJ618" s="99"/>
      <c r="BK618" s="99"/>
      <c r="BL618" s="99"/>
      <c r="BM618" s="99"/>
      <c r="BN618" s="99"/>
      <c r="BO618" s="99"/>
      <c r="BP618" s="99"/>
      <c r="BQ618" s="99"/>
      <c r="BR618" s="99"/>
      <c r="BS618" s="99"/>
      <c r="BT618" s="99"/>
      <c r="BU618" s="99"/>
      <c r="BV618" s="99"/>
      <c r="BW618" s="99"/>
      <c r="BX618" s="99"/>
      <c r="BY618" s="99"/>
      <c r="BZ618" s="99"/>
      <c r="CA618" s="99"/>
      <c r="CB618" s="99"/>
      <c r="CC618" s="99"/>
      <c r="CD618" s="99"/>
      <c r="CE618" s="99"/>
      <c r="CF618" s="99"/>
    </row>
    <row r="619" spans="1:84" s="1" customFormat="1" ht="16.5" customHeight="1" x14ac:dyDescent="0.2">
      <c r="A619" s="44"/>
      <c r="B619" s="44"/>
      <c r="C619" s="44">
        <v>4390</v>
      </c>
      <c r="D619" s="160" t="s">
        <v>36</v>
      </c>
      <c r="E619" s="70" t="s">
        <v>61</v>
      </c>
      <c r="F619" s="37">
        <f>G619+P619</f>
        <v>0</v>
      </c>
      <c r="G619" s="38">
        <f>H619+K619+L619+M619</f>
        <v>0</v>
      </c>
      <c r="H619" s="39">
        <f>SUM(I619:J619)</f>
        <v>0</v>
      </c>
      <c r="I619" s="39"/>
      <c r="J619" s="39">
        <v>0</v>
      </c>
      <c r="K619" s="39"/>
      <c r="L619" s="39"/>
      <c r="M619" s="39"/>
      <c r="N619" s="39"/>
      <c r="O619" s="51"/>
      <c r="P619" s="52"/>
      <c r="Q619" s="39"/>
      <c r="R619" s="39"/>
      <c r="S619" s="39"/>
      <c r="T619" s="39"/>
      <c r="V619" s="99"/>
      <c r="W619" s="99"/>
      <c r="X619" s="99"/>
      <c r="Y619" s="99"/>
      <c r="Z619" s="99"/>
      <c r="AA619" s="99"/>
      <c r="AB619" s="99"/>
      <c r="AC619" s="99"/>
      <c r="AD619" s="99"/>
      <c r="AE619" s="99"/>
      <c r="AF619" s="99"/>
      <c r="AG619" s="99"/>
      <c r="AH619" s="99"/>
      <c r="AI619" s="99"/>
      <c r="AJ619" s="99"/>
      <c r="AK619" s="99"/>
      <c r="AL619" s="99"/>
      <c r="AM619" s="99"/>
      <c r="AN619" s="99"/>
      <c r="AO619" s="99"/>
      <c r="AP619" s="99"/>
      <c r="AQ619" s="99"/>
      <c r="AR619" s="99"/>
      <c r="AS619" s="99"/>
      <c r="AT619" s="99"/>
      <c r="AU619" s="99"/>
      <c r="AV619" s="99"/>
      <c r="AW619" s="99"/>
      <c r="AX619" s="99"/>
      <c r="AY619" s="99"/>
      <c r="AZ619" s="99"/>
      <c r="BA619" s="99"/>
      <c r="BB619" s="99"/>
      <c r="BC619" s="99"/>
      <c r="BD619" s="99"/>
      <c r="BE619" s="99"/>
      <c r="BF619" s="99"/>
      <c r="BG619" s="99"/>
      <c r="BH619" s="99"/>
      <c r="BI619" s="99"/>
      <c r="BJ619" s="99"/>
      <c r="BK619" s="99"/>
      <c r="BL619" s="99"/>
      <c r="BM619" s="99"/>
      <c r="BN619" s="99"/>
      <c r="BO619" s="99"/>
      <c r="BP619" s="99"/>
      <c r="BQ619" s="99"/>
      <c r="BR619" s="99"/>
      <c r="BS619" s="99"/>
      <c r="BT619" s="99"/>
      <c r="BU619" s="99"/>
      <c r="BV619" s="99"/>
      <c r="BW619" s="99"/>
      <c r="BX619" s="99"/>
      <c r="BY619" s="99"/>
      <c r="BZ619" s="99"/>
      <c r="CA619" s="99"/>
      <c r="CB619" s="99"/>
      <c r="CC619" s="99"/>
      <c r="CD619" s="99"/>
      <c r="CE619" s="99"/>
      <c r="CF619" s="99"/>
    </row>
    <row r="620" spans="1:84" s="9" customFormat="1" ht="16.5" customHeight="1" x14ac:dyDescent="0.2">
      <c r="A620" s="36"/>
      <c r="B620" s="36"/>
      <c r="C620" s="44"/>
      <c r="D620" s="161"/>
      <c r="E620" s="70" t="s">
        <v>62</v>
      </c>
      <c r="F620" s="37"/>
      <c r="G620" s="38"/>
      <c r="H620" s="39"/>
      <c r="I620" s="39"/>
      <c r="J620" s="39"/>
      <c r="K620" s="39"/>
      <c r="L620" s="39"/>
      <c r="M620" s="39"/>
      <c r="N620" s="39"/>
      <c r="O620" s="51"/>
      <c r="P620" s="38"/>
      <c r="Q620" s="39"/>
      <c r="R620" s="39"/>
      <c r="S620" s="39"/>
      <c r="T620" s="39"/>
      <c r="V620" s="99"/>
      <c r="W620" s="99"/>
      <c r="X620" s="99"/>
      <c r="Y620" s="99"/>
      <c r="Z620" s="99"/>
      <c r="AA620" s="99"/>
      <c r="AB620" s="99"/>
      <c r="AC620" s="99"/>
      <c r="AD620" s="99"/>
      <c r="AE620" s="99"/>
      <c r="AF620" s="99"/>
      <c r="AG620" s="99"/>
      <c r="AH620" s="99"/>
      <c r="AI620" s="99"/>
      <c r="AJ620" s="99"/>
      <c r="AK620" s="99"/>
      <c r="AL620" s="99"/>
      <c r="AM620" s="99"/>
      <c r="AN620" s="99"/>
      <c r="AO620" s="99"/>
      <c r="AP620" s="99"/>
      <c r="AQ620" s="99"/>
      <c r="AR620" s="99"/>
      <c r="AS620" s="99"/>
      <c r="AT620" s="99"/>
      <c r="AU620" s="99"/>
      <c r="AV620" s="99"/>
      <c r="AW620" s="99"/>
      <c r="AX620" s="99"/>
      <c r="AY620" s="99"/>
      <c r="AZ620" s="99"/>
      <c r="BA620" s="99"/>
      <c r="BB620" s="99"/>
      <c r="BC620" s="99"/>
      <c r="BD620" s="99"/>
      <c r="BE620" s="99"/>
      <c r="BF620" s="99"/>
      <c r="BG620" s="99"/>
      <c r="BH620" s="99"/>
      <c r="BI620" s="99"/>
      <c r="BJ620" s="99"/>
      <c r="BK620" s="99"/>
      <c r="BL620" s="99"/>
      <c r="BM620" s="99"/>
      <c r="BN620" s="99"/>
      <c r="BO620" s="99"/>
      <c r="BP620" s="99"/>
      <c r="BQ620" s="99"/>
      <c r="BR620" s="99"/>
      <c r="BS620" s="99"/>
      <c r="BT620" s="99"/>
      <c r="BU620" s="99"/>
      <c r="BV620" s="99"/>
      <c r="BW620" s="99"/>
      <c r="BX620" s="99"/>
      <c r="BY620" s="99"/>
      <c r="BZ620" s="99"/>
      <c r="CA620" s="99"/>
      <c r="CB620" s="99"/>
      <c r="CC620" s="99"/>
      <c r="CD620" s="99"/>
      <c r="CE620" s="99"/>
      <c r="CF620" s="99"/>
    </row>
    <row r="621" spans="1:84" s="9" customFormat="1" ht="16.5" customHeight="1" x14ac:dyDescent="0.2">
      <c r="A621" s="36"/>
      <c r="B621" s="36"/>
      <c r="C621" s="44"/>
      <c r="D621" s="161"/>
      <c r="E621" s="70" t="s">
        <v>63</v>
      </c>
      <c r="F621" s="37">
        <f>G621+P621</f>
        <v>20000</v>
      </c>
      <c r="G621" s="38">
        <f>H621+K621+L621+M621</f>
        <v>20000</v>
      </c>
      <c r="H621" s="39">
        <f>SUM(I621:J621)</f>
        <v>20000</v>
      </c>
      <c r="I621" s="39"/>
      <c r="J621" s="39">
        <v>20000</v>
      </c>
      <c r="K621" s="39"/>
      <c r="L621" s="39"/>
      <c r="M621" s="39"/>
      <c r="N621" s="39"/>
      <c r="O621" s="51"/>
      <c r="P621" s="38"/>
      <c r="Q621" s="39"/>
      <c r="R621" s="39"/>
      <c r="S621" s="39"/>
      <c r="T621" s="39"/>
      <c r="V621" s="99"/>
      <c r="W621" s="99"/>
      <c r="X621" s="99"/>
      <c r="Y621" s="99"/>
      <c r="Z621" s="99"/>
      <c r="AA621" s="99"/>
      <c r="AB621" s="99"/>
      <c r="AC621" s="99"/>
      <c r="AD621" s="99"/>
      <c r="AE621" s="99"/>
      <c r="AF621" s="99"/>
      <c r="AG621" s="99"/>
      <c r="AH621" s="99"/>
      <c r="AI621" s="99"/>
      <c r="AJ621" s="99"/>
      <c r="AK621" s="99"/>
      <c r="AL621" s="99"/>
      <c r="AM621" s="99"/>
      <c r="AN621" s="99"/>
      <c r="AO621" s="99"/>
      <c r="AP621" s="99"/>
      <c r="AQ621" s="99"/>
      <c r="AR621" s="99"/>
      <c r="AS621" s="99"/>
      <c r="AT621" s="99"/>
      <c r="AU621" s="99"/>
      <c r="AV621" s="99"/>
      <c r="AW621" s="99"/>
      <c r="AX621" s="99"/>
      <c r="AY621" s="99"/>
      <c r="AZ621" s="99"/>
      <c r="BA621" s="99"/>
      <c r="BB621" s="99"/>
      <c r="BC621" s="99"/>
      <c r="BD621" s="99"/>
      <c r="BE621" s="99"/>
      <c r="BF621" s="99"/>
      <c r="BG621" s="99"/>
      <c r="BH621" s="99"/>
      <c r="BI621" s="99"/>
      <c r="BJ621" s="99"/>
      <c r="BK621" s="99"/>
      <c r="BL621" s="99"/>
      <c r="BM621" s="99"/>
      <c r="BN621" s="99"/>
      <c r="BO621" s="99"/>
      <c r="BP621" s="99"/>
      <c r="BQ621" s="99"/>
      <c r="BR621" s="99"/>
      <c r="BS621" s="99"/>
      <c r="BT621" s="99"/>
      <c r="BU621" s="99"/>
      <c r="BV621" s="99"/>
      <c r="BW621" s="99"/>
      <c r="BX621" s="99"/>
      <c r="BY621" s="99"/>
      <c r="BZ621" s="99"/>
      <c r="CA621" s="99"/>
      <c r="CB621" s="99"/>
      <c r="CC621" s="99"/>
      <c r="CD621" s="99"/>
      <c r="CE621" s="99"/>
      <c r="CF621" s="99"/>
    </row>
    <row r="622" spans="1:84" s="16" customFormat="1" ht="16.5" customHeight="1" x14ac:dyDescent="0.2">
      <c r="A622" s="66"/>
      <c r="B622" s="66"/>
      <c r="C622" s="40"/>
      <c r="D622" s="162"/>
      <c r="E622" s="71" t="s">
        <v>64</v>
      </c>
      <c r="F622" s="41">
        <f>F619-F620+F621</f>
        <v>20000</v>
      </c>
      <c r="G622" s="42">
        <f>G619-G620+G621</f>
        <v>20000</v>
      </c>
      <c r="H622" s="41">
        <f>H619-H620+H621</f>
        <v>20000</v>
      </c>
      <c r="I622" s="41"/>
      <c r="J622" s="41">
        <f>J619-J620+J621</f>
        <v>20000</v>
      </c>
      <c r="K622" s="41"/>
      <c r="L622" s="41"/>
      <c r="M622" s="41"/>
      <c r="N622" s="41"/>
      <c r="O622" s="43"/>
      <c r="P622" s="42"/>
      <c r="Q622" s="41"/>
      <c r="R622" s="41"/>
      <c r="S622" s="55"/>
      <c r="T622" s="55"/>
      <c r="V622" s="99"/>
      <c r="W622" s="99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99"/>
      <c r="AI622" s="99"/>
      <c r="AJ622" s="99"/>
      <c r="AK622" s="99"/>
      <c r="AL622" s="99"/>
      <c r="AM622" s="99"/>
      <c r="AN622" s="99"/>
      <c r="AO622" s="99"/>
      <c r="AP622" s="99"/>
      <c r="AQ622" s="99"/>
      <c r="AR622" s="99"/>
      <c r="AS622" s="99"/>
      <c r="AT622" s="99"/>
      <c r="AU622" s="99"/>
      <c r="AV622" s="99"/>
      <c r="AW622" s="99"/>
      <c r="AX622" s="99"/>
      <c r="AY622" s="99"/>
      <c r="AZ622" s="99"/>
      <c r="BA622" s="99"/>
      <c r="BB622" s="99"/>
      <c r="BC622" s="99"/>
      <c r="BD622" s="99"/>
      <c r="BE622" s="99"/>
      <c r="BF622" s="99"/>
      <c r="BG622" s="99"/>
      <c r="BH622" s="99"/>
      <c r="BI622" s="99"/>
      <c r="BJ622" s="99"/>
      <c r="BK622" s="99"/>
      <c r="BL622" s="99"/>
      <c r="BM622" s="99"/>
      <c r="BN622" s="99"/>
      <c r="BO622" s="99"/>
      <c r="BP622" s="99"/>
      <c r="BQ622" s="99"/>
      <c r="BR622" s="99"/>
      <c r="BS622" s="99"/>
      <c r="BT622" s="99"/>
      <c r="BU622" s="99"/>
      <c r="BV622" s="99"/>
      <c r="BW622" s="99"/>
      <c r="BX622" s="99"/>
      <c r="BY622" s="99"/>
      <c r="BZ622" s="99"/>
      <c r="CA622" s="99"/>
      <c r="CB622" s="99"/>
      <c r="CC622" s="99"/>
      <c r="CD622" s="99"/>
      <c r="CE622" s="99"/>
      <c r="CF622" s="99"/>
    </row>
    <row r="623" spans="1:84" s="1" customFormat="1" ht="16.5" customHeight="1" x14ac:dyDescent="0.2">
      <c r="A623" s="44"/>
      <c r="B623" s="44"/>
      <c r="C623" s="44">
        <v>4700</v>
      </c>
      <c r="D623" s="160" t="s">
        <v>39</v>
      </c>
      <c r="E623" s="70" t="s">
        <v>61</v>
      </c>
      <c r="F623" s="37">
        <f>G623+P623</f>
        <v>0</v>
      </c>
      <c r="G623" s="38">
        <f>H623+K623+L623+M623</f>
        <v>0</v>
      </c>
      <c r="H623" s="39">
        <f>SUM(I623:J623)</f>
        <v>0</v>
      </c>
      <c r="I623" s="39"/>
      <c r="J623" s="39">
        <v>0</v>
      </c>
      <c r="K623" s="39"/>
      <c r="L623" s="39"/>
      <c r="M623" s="39"/>
      <c r="N623" s="39"/>
      <c r="O623" s="51"/>
      <c r="P623" s="52"/>
      <c r="Q623" s="39"/>
      <c r="R623" s="39"/>
      <c r="S623" s="39"/>
      <c r="T623" s="39"/>
      <c r="U623" s="16"/>
      <c r="V623" s="99"/>
      <c r="W623" s="99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99"/>
      <c r="AI623" s="99"/>
      <c r="AJ623" s="99"/>
      <c r="AK623" s="99"/>
      <c r="AL623" s="99"/>
      <c r="AM623" s="99"/>
      <c r="AN623" s="99"/>
      <c r="AO623" s="99"/>
      <c r="AP623" s="99"/>
      <c r="AQ623" s="99"/>
      <c r="AR623" s="99"/>
      <c r="AS623" s="99"/>
      <c r="AT623" s="99"/>
      <c r="AU623" s="99"/>
      <c r="AV623" s="99"/>
      <c r="AW623" s="99"/>
      <c r="AX623" s="99"/>
      <c r="AY623" s="99"/>
      <c r="AZ623" s="99"/>
      <c r="BA623" s="99"/>
      <c r="BB623" s="99"/>
      <c r="BC623" s="99"/>
      <c r="BD623" s="99"/>
      <c r="BE623" s="99"/>
      <c r="BF623" s="99"/>
      <c r="BG623" s="99"/>
      <c r="BH623" s="99"/>
      <c r="BI623" s="99"/>
      <c r="BJ623" s="99"/>
      <c r="BK623" s="99"/>
      <c r="BL623" s="99"/>
      <c r="BM623" s="99"/>
      <c r="BN623" s="99"/>
      <c r="BO623" s="99"/>
      <c r="BP623" s="99"/>
      <c r="BQ623" s="99"/>
      <c r="BR623" s="99"/>
      <c r="BS623" s="99"/>
      <c r="BT623" s="99"/>
      <c r="BU623" s="99"/>
      <c r="BV623" s="99"/>
      <c r="BW623" s="99"/>
      <c r="BX623" s="99"/>
      <c r="BY623" s="99"/>
      <c r="BZ623" s="99"/>
      <c r="CA623" s="99"/>
      <c r="CB623" s="99"/>
      <c r="CC623" s="99"/>
      <c r="CD623" s="99"/>
      <c r="CE623" s="99"/>
      <c r="CF623" s="99"/>
    </row>
    <row r="624" spans="1:84" s="9" customFormat="1" ht="16.5" customHeight="1" x14ac:dyDescent="0.2">
      <c r="A624" s="36"/>
      <c r="B624" s="36"/>
      <c r="C624" s="44"/>
      <c r="D624" s="161"/>
      <c r="E624" s="70" t="s">
        <v>62</v>
      </c>
      <c r="F624" s="37"/>
      <c r="G624" s="38"/>
      <c r="H624" s="39"/>
      <c r="I624" s="39"/>
      <c r="J624" s="39"/>
      <c r="K624" s="39"/>
      <c r="L624" s="39"/>
      <c r="M624" s="39"/>
      <c r="N624" s="39"/>
      <c r="O624" s="51"/>
      <c r="P624" s="38"/>
      <c r="Q624" s="39"/>
      <c r="R624" s="39"/>
      <c r="S624" s="39"/>
      <c r="T624" s="39"/>
      <c r="U624" s="16"/>
      <c r="V624" s="99"/>
      <c r="W624" s="99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99"/>
      <c r="AI624" s="99"/>
      <c r="AJ624" s="99"/>
      <c r="AK624" s="99"/>
      <c r="AL624" s="99"/>
      <c r="AM624" s="99"/>
      <c r="AN624" s="99"/>
      <c r="AO624" s="99"/>
      <c r="AP624" s="99"/>
      <c r="AQ624" s="99"/>
      <c r="AR624" s="99"/>
      <c r="AS624" s="99"/>
      <c r="AT624" s="99"/>
      <c r="AU624" s="99"/>
      <c r="AV624" s="99"/>
      <c r="AW624" s="99"/>
      <c r="AX624" s="99"/>
      <c r="AY624" s="99"/>
      <c r="AZ624" s="99"/>
      <c r="BA624" s="99"/>
      <c r="BB624" s="99"/>
      <c r="BC624" s="99"/>
      <c r="BD624" s="99"/>
      <c r="BE624" s="99"/>
      <c r="BF624" s="99"/>
      <c r="BG624" s="99"/>
      <c r="BH624" s="99"/>
      <c r="BI624" s="99"/>
      <c r="BJ624" s="99"/>
      <c r="BK624" s="99"/>
      <c r="BL624" s="99"/>
      <c r="BM624" s="99"/>
      <c r="BN624" s="99"/>
      <c r="BO624" s="99"/>
      <c r="BP624" s="99"/>
      <c r="BQ624" s="99"/>
      <c r="BR624" s="99"/>
      <c r="BS624" s="99"/>
      <c r="BT624" s="99"/>
      <c r="BU624" s="99"/>
      <c r="BV624" s="99"/>
      <c r="BW624" s="99"/>
      <c r="BX624" s="99"/>
      <c r="BY624" s="99"/>
      <c r="BZ624" s="99"/>
      <c r="CA624" s="99"/>
      <c r="CB624" s="99"/>
      <c r="CC624" s="99"/>
      <c r="CD624" s="99"/>
      <c r="CE624" s="99"/>
      <c r="CF624" s="99"/>
    </row>
    <row r="625" spans="1:84" s="9" customFormat="1" ht="16.5" customHeight="1" x14ac:dyDescent="0.2">
      <c r="A625" s="36"/>
      <c r="B625" s="36"/>
      <c r="C625" s="44"/>
      <c r="D625" s="161"/>
      <c r="E625" s="70" t="s">
        <v>63</v>
      </c>
      <c r="F625" s="37">
        <f>G625+P625</f>
        <v>10000</v>
      </c>
      <c r="G625" s="38">
        <f>H625+K625+L625+M625</f>
        <v>10000</v>
      </c>
      <c r="H625" s="39">
        <f>SUM(I625:J625)</f>
        <v>10000</v>
      </c>
      <c r="I625" s="39"/>
      <c r="J625" s="39">
        <v>10000</v>
      </c>
      <c r="K625" s="39"/>
      <c r="L625" s="39"/>
      <c r="M625" s="39"/>
      <c r="N625" s="39"/>
      <c r="O625" s="51"/>
      <c r="P625" s="38"/>
      <c r="Q625" s="39"/>
      <c r="R625" s="39"/>
      <c r="S625" s="39"/>
      <c r="T625" s="39"/>
      <c r="U625" s="16"/>
      <c r="V625" s="99"/>
      <c r="W625" s="99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99"/>
      <c r="AI625" s="99"/>
      <c r="AJ625" s="99"/>
      <c r="AK625" s="99"/>
      <c r="AL625" s="99"/>
      <c r="AM625" s="99"/>
      <c r="AN625" s="99"/>
      <c r="AO625" s="99"/>
      <c r="AP625" s="99"/>
      <c r="AQ625" s="99"/>
      <c r="AR625" s="99"/>
      <c r="AS625" s="99"/>
      <c r="AT625" s="99"/>
      <c r="AU625" s="99"/>
      <c r="AV625" s="99"/>
      <c r="AW625" s="99"/>
      <c r="AX625" s="99"/>
      <c r="AY625" s="99"/>
      <c r="AZ625" s="99"/>
      <c r="BA625" s="99"/>
      <c r="BB625" s="99"/>
      <c r="BC625" s="99"/>
      <c r="BD625" s="99"/>
      <c r="BE625" s="99"/>
      <c r="BF625" s="99"/>
      <c r="BG625" s="99"/>
      <c r="BH625" s="99"/>
      <c r="BI625" s="99"/>
      <c r="BJ625" s="99"/>
      <c r="BK625" s="99"/>
      <c r="BL625" s="99"/>
      <c r="BM625" s="99"/>
      <c r="BN625" s="99"/>
      <c r="BO625" s="99"/>
      <c r="BP625" s="99"/>
      <c r="BQ625" s="99"/>
      <c r="BR625" s="99"/>
      <c r="BS625" s="99"/>
      <c r="BT625" s="99"/>
      <c r="BU625" s="99"/>
      <c r="BV625" s="99"/>
      <c r="BW625" s="99"/>
      <c r="BX625" s="99"/>
      <c r="BY625" s="99"/>
      <c r="BZ625" s="99"/>
      <c r="CA625" s="99"/>
      <c r="CB625" s="99"/>
      <c r="CC625" s="99"/>
      <c r="CD625" s="99"/>
      <c r="CE625" s="99"/>
      <c r="CF625" s="99"/>
    </row>
    <row r="626" spans="1:84" s="16" customFormat="1" ht="16.5" customHeight="1" x14ac:dyDescent="0.2">
      <c r="A626" s="66"/>
      <c r="B626" s="66"/>
      <c r="C626" s="40"/>
      <c r="D626" s="162"/>
      <c r="E626" s="71" t="s">
        <v>64</v>
      </c>
      <c r="F626" s="41">
        <f>F623-F624+F625</f>
        <v>10000</v>
      </c>
      <c r="G626" s="42">
        <f>G623-G624+G625</f>
        <v>10000</v>
      </c>
      <c r="H626" s="41">
        <f>H623-H624+H625</f>
        <v>10000</v>
      </c>
      <c r="I626" s="41"/>
      <c r="J626" s="41">
        <f>J623-J624+J625</f>
        <v>10000</v>
      </c>
      <c r="K626" s="41"/>
      <c r="L626" s="41"/>
      <c r="M626" s="41"/>
      <c r="N626" s="41"/>
      <c r="O626" s="43"/>
      <c r="P626" s="42"/>
      <c r="Q626" s="41"/>
      <c r="R626" s="41"/>
      <c r="S626" s="55"/>
      <c r="T626" s="55"/>
      <c r="V626" s="99"/>
      <c r="W626" s="99"/>
      <c r="X626" s="99"/>
      <c r="Y626" s="99"/>
      <c r="Z626" s="99"/>
      <c r="AA626" s="99"/>
      <c r="AB626" s="99"/>
      <c r="AC626" s="99"/>
      <c r="AD626" s="99"/>
      <c r="AE626" s="99"/>
      <c r="AF626" s="99"/>
      <c r="AG626" s="99"/>
      <c r="AH626" s="99"/>
      <c r="AI626" s="99"/>
      <c r="AJ626" s="99"/>
      <c r="AK626" s="99"/>
      <c r="AL626" s="99"/>
      <c r="AM626" s="99"/>
      <c r="AN626" s="99"/>
      <c r="AO626" s="99"/>
      <c r="AP626" s="99"/>
      <c r="AQ626" s="99"/>
      <c r="AR626" s="99"/>
      <c r="AS626" s="99"/>
      <c r="AT626" s="99"/>
      <c r="AU626" s="99"/>
      <c r="AV626" s="99"/>
      <c r="AW626" s="99"/>
      <c r="AX626" s="99"/>
      <c r="AY626" s="99"/>
      <c r="AZ626" s="99"/>
      <c r="BA626" s="99"/>
      <c r="BB626" s="99"/>
      <c r="BC626" s="99"/>
      <c r="BD626" s="99"/>
      <c r="BE626" s="99"/>
      <c r="BF626" s="99"/>
      <c r="BG626" s="99"/>
      <c r="BH626" s="99"/>
      <c r="BI626" s="99"/>
      <c r="BJ626" s="99"/>
      <c r="BK626" s="99"/>
      <c r="BL626" s="99"/>
      <c r="BM626" s="99"/>
      <c r="BN626" s="99"/>
      <c r="BO626" s="99"/>
      <c r="BP626" s="99"/>
      <c r="BQ626" s="99"/>
      <c r="BR626" s="99"/>
      <c r="BS626" s="99"/>
      <c r="BT626" s="99"/>
      <c r="BU626" s="99"/>
      <c r="BV626" s="99"/>
      <c r="BW626" s="99"/>
      <c r="BX626" s="99"/>
      <c r="BY626" s="99"/>
      <c r="BZ626" s="99"/>
      <c r="CA626" s="99"/>
      <c r="CB626" s="99"/>
      <c r="CC626" s="99"/>
      <c r="CD626" s="99"/>
      <c r="CE626" s="99"/>
      <c r="CF626" s="99"/>
    </row>
    <row r="627" spans="1:84" s="99" customFormat="1" ht="35.25" customHeight="1" x14ac:dyDescent="0.2">
      <c r="A627" s="44"/>
      <c r="B627" s="44"/>
      <c r="C627" s="44">
        <v>6230</v>
      </c>
      <c r="D627" s="205" t="s">
        <v>82</v>
      </c>
      <c r="E627" s="70" t="s">
        <v>61</v>
      </c>
      <c r="F627" s="37">
        <f>G627+P627</f>
        <v>300000</v>
      </c>
      <c r="G627" s="38"/>
      <c r="H627" s="39"/>
      <c r="I627" s="39"/>
      <c r="J627" s="39"/>
      <c r="K627" s="39"/>
      <c r="L627" s="39"/>
      <c r="M627" s="39"/>
      <c r="N627" s="39"/>
      <c r="O627" s="51"/>
      <c r="P627" s="34">
        <f>Q627+S627+T627</f>
        <v>300000</v>
      </c>
      <c r="Q627" s="39"/>
      <c r="R627" s="39"/>
      <c r="S627" s="39"/>
      <c r="T627" s="39">
        <v>300000</v>
      </c>
      <c r="U627" s="16"/>
    </row>
    <row r="628" spans="1:84" s="10" customFormat="1" ht="35.25" customHeight="1" x14ac:dyDescent="0.2">
      <c r="A628" s="36"/>
      <c r="B628" s="36"/>
      <c r="C628" s="44"/>
      <c r="D628" s="206"/>
      <c r="E628" s="70" t="s">
        <v>62</v>
      </c>
      <c r="F628" s="37"/>
      <c r="G628" s="38"/>
      <c r="H628" s="39"/>
      <c r="I628" s="39"/>
      <c r="J628" s="39"/>
      <c r="K628" s="39"/>
      <c r="L628" s="39"/>
      <c r="M628" s="39"/>
      <c r="N628" s="39"/>
      <c r="O628" s="51"/>
      <c r="P628" s="38"/>
      <c r="Q628" s="39"/>
      <c r="R628" s="39"/>
      <c r="S628" s="39"/>
      <c r="T628" s="39"/>
      <c r="U628" s="16"/>
      <c r="V628" s="99"/>
      <c r="W628" s="99"/>
      <c r="X628" s="99"/>
      <c r="Y628" s="99"/>
      <c r="Z628" s="99"/>
      <c r="AA628" s="99"/>
      <c r="AB628" s="99"/>
      <c r="AC628" s="99"/>
      <c r="AD628" s="99"/>
      <c r="AE628" s="99"/>
      <c r="AF628" s="99"/>
      <c r="AG628" s="99"/>
      <c r="AH628" s="99"/>
      <c r="AI628" s="99"/>
      <c r="AJ628" s="99"/>
      <c r="AK628" s="99"/>
      <c r="AL628" s="99"/>
      <c r="AM628" s="99"/>
      <c r="AN628" s="99"/>
      <c r="AO628" s="99"/>
      <c r="AP628" s="99"/>
      <c r="AQ628" s="99"/>
      <c r="AR628" s="99"/>
      <c r="AS628" s="99"/>
      <c r="AT628" s="99"/>
      <c r="AU628" s="99"/>
      <c r="AV628" s="99"/>
      <c r="AW628" s="99"/>
      <c r="AX628" s="99"/>
      <c r="AY628" s="99"/>
      <c r="AZ628" s="99"/>
      <c r="BA628" s="99"/>
      <c r="BB628" s="99"/>
      <c r="BC628" s="99"/>
      <c r="BD628" s="99"/>
      <c r="BE628" s="99"/>
      <c r="BF628" s="99"/>
      <c r="BG628" s="99"/>
      <c r="BH628" s="99"/>
      <c r="BI628" s="99"/>
      <c r="BJ628" s="99"/>
      <c r="BK628" s="99"/>
      <c r="BL628" s="99"/>
      <c r="BM628" s="99"/>
      <c r="BN628" s="99"/>
      <c r="BO628" s="99"/>
      <c r="BP628" s="99"/>
      <c r="BQ628" s="99"/>
      <c r="BR628" s="99"/>
      <c r="BS628" s="99"/>
      <c r="BT628" s="99"/>
      <c r="BU628" s="99"/>
      <c r="BV628" s="99"/>
      <c r="BW628" s="99"/>
      <c r="BX628" s="99"/>
      <c r="BY628" s="99"/>
      <c r="BZ628" s="99"/>
      <c r="CA628" s="99"/>
      <c r="CB628" s="99"/>
      <c r="CC628" s="99"/>
      <c r="CD628" s="99"/>
      <c r="CE628" s="99"/>
      <c r="CF628" s="99"/>
    </row>
    <row r="629" spans="1:84" s="10" customFormat="1" ht="35.25" customHeight="1" x14ac:dyDescent="0.2">
      <c r="A629" s="36"/>
      <c r="B629" s="36"/>
      <c r="C629" s="44"/>
      <c r="D629" s="206"/>
      <c r="E629" s="70" t="s">
        <v>63</v>
      </c>
      <c r="F629" s="37">
        <f>G629+P629</f>
        <v>240000</v>
      </c>
      <c r="G629" s="38"/>
      <c r="H629" s="39"/>
      <c r="I629" s="39"/>
      <c r="J629" s="39"/>
      <c r="K629" s="39"/>
      <c r="L629" s="39"/>
      <c r="M629" s="39"/>
      <c r="N629" s="39"/>
      <c r="O629" s="51"/>
      <c r="P629" s="38">
        <f>Q629+S629+T629</f>
        <v>240000</v>
      </c>
      <c r="Q629" s="39"/>
      <c r="R629" s="39"/>
      <c r="S629" s="39"/>
      <c r="T629" s="39">
        <v>240000</v>
      </c>
      <c r="U629" s="16"/>
      <c r="V629" s="99"/>
      <c r="W629" s="99"/>
      <c r="X629" s="99"/>
      <c r="Y629" s="99"/>
      <c r="Z629" s="99"/>
      <c r="AA629" s="99"/>
      <c r="AB629" s="99"/>
      <c r="AC629" s="99"/>
      <c r="AD629" s="99"/>
      <c r="AE629" s="99"/>
      <c r="AF629" s="99"/>
      <c r="AG629" s="99"/>
      <c r="AH629" s="99"/>
      <c r="AI629" s="99"/>
      <c r="AJ629" s="99"/>
      <c r="AK629" s="99"/>
      <c r="AL629" s="99"/>
      <c r="AM629" s="99"/>
      <c r="AN629" s="99"/>
      <c r="AO629" s="99"/>
      <c r="AP629" s="99"/>
      <c r="AQ629" s="99"/>
      <c r="AR629" s="99"/>
      <c r="AS629" s="99"/>
      <c r="AT629" s="99"/>
      <c r="AU629" s="99"/>
      <c r="AV629" s="99"/>
      <c r="AW629" s="99"/>
      <c r="AX629" s="99"/>
      <c r="AY629" s="99"/>
      <c r="AZ629" s="99"/>
      <c r="BA629" s="99"/>
      <c r="BB629" s="99"/>
      <c r="BC629" s="99"/>
      <c r="BD629" s="99"/>
      <c r="BE629" s="99"/>
      <c r="BF629" s="99"/>
      <c r="BG629" s="99"/>
      <c r="BH629" s="99"/>
      <c r="BI629" s="99"/>
      <c r="BJ629" s="99"/>
      <c r="BK629" s="99"/>
      <c r="BL629" s="99"/>
      <c r="BM629" s="99"/>
      <c r="BN629" s="99"/>
      <c r="BO629" s="99"/>
      <c r="BP629" s="99"/>
      <c r="BQ629" s="99"/>
      <c r="BR629" s="99"/>
      <c r="BS629" s="99"/>
      <c r="BT629" s="99"/>
      <c r="BU629" s="99"/>
      <c r="BV629" s="99"/>
      <c r="BW629" s="99"/>
      <c r="BX629" s="99"/>
      <c r="BY629" s="99"/>
      <c r="BZ629" s="99"/>
      <c r="CA629" s="99"/>
      <c r="CB629" s="99"/>
      <c r="CC629" s="99"/>
      <c r="CD629" s="99"/>
      <c r="CE629" s="99"/>
      <c r="CF629" s="99"/>
    </row>
    <row r="630" spans="1:84" s="16" customFormat="1" ht="35.25" customHeight="1" x14ac:dyDescent="0.2">
      <c r="A630" s="66"/>
      <c r="B630" s="66"/>
      <c r="C630" s="40"/>
      <c r="D630" s="207"/>
      <c r="E630" s="71" t="s">
        <v>64</v>
      </c>
      <c r="F630" s="41">
        <f>F627-F628+F629</f>
        <v>540000</v>
      </c>
      <c r="G630" s="42"/>
      <c r="H630" s="41"/>
      <c r="I630" s="41"/>
      <c r="J630" s="41"/>
      <c r="K630" s="41"/>
      <c r="L630" s="41"/>
      <c r="M630" s="41"/>
      <c r="N630" s="41"/>
      <c r="O630" s="43"/>
      <c r="P630" s="42">
        <f>P627-P628+P629</f>
        <v>540000</v>
      </c>
      <c r="Q630" s="41"/>
      <c r="R630" s="41"/>
      <c r="S630" s="55"/>
      <c r="T630" s="55">
        <f>T627-T628+T629</f>
        <v>540000</v>
      </c>
      <c r="V630" s="99"/>
      <c r="W630" s="99"/>
      <c r="X630" s="99"/>
      <c r="Y630" s="99"/>
      <c r="Z630" s="99"/>
      <c r="AA630" s="99"/>
      <c r="AB630" s="99"/>
      <c r="AC630" s="99"/>
      <c r="AD630" s="99"/>
      <c r="AE630" s="99"/>
      <c r="AF630" s="99"/>
      <c r="AG630" s="99"/>
      <c r="AH630" s="99"/>
      <c r="AI630" s="99"/>
      <c r="AJ630" s="99"/>
      <c r="AK630" s="99"/>
      <c r="AL630" s="99"/>
      <c r="AM630" s="99"/>
      <c r="AN630" s="99"/>
      <c r="AO630" s="99"/>
      <c r="AP630" s="99"/>
      <c r="AQ630" s="99"/>
      <c r="AR630" s="99"/>
      <c r="AS630" s="99"/>
      <c r="AT630" s="99"/>
      <c r="AU630" s="99"/>
      <c r="AV630" s="99"/>
      <c r="AW630" s="99"/>
      <c r="AX630" s="99"/>
      <c r="AY630" s="99"/>
      <c r="AZ630" s="99"/>
      <c r="BA630" s="99"/>
      <c r="BB630" s="99"/>
      <c r="BC630" s="99"/>
      <c r="BD630" s="99"/>
      <c r="BE630" s="99"/>
      <c r="BF630" s="99"/>
      <c r="BG630" s="99"/>
      <c r="BH630" s="99"/>
      <c r="BI630" s="99"/>
      <c r="BJ630" s="99"/>
      <c r="BK630" s="99"/>
      <c r="BL630" s="99"/>
      <c r="BM630" s="99"/>
      <c r="BN630" s="99"/>
      <c r="BO630" s="99"/>
      <c r="BP630" s="99"/>
      <c r="BQ630" s="99"/>
      <c r="BR630" s="99"/>
      <c r="BS630" s="99"/>
      <c r="BT630" s="99"/>
      <c r="BU630" s="99"/>
      <c r="BV630" s="99"/>
      <c r="BW630" s="99"/>
      <c r="BX630" s="99"/>
      <c r="BY630" s="99"/>
      <c r="BZ630" s="99"/>
      <c r="CA630" s="99"/>
      <c r="CB630" s="99"/>
      <c r="CC630" s="99"/>
      <c r="CD630" s="99"/>
      <c r="CE630" s="99"/>
      <c r="CF630" s="99"/>
    </row>
    <row r="631" spans="1:84" s="118" customFormat="1" ht="16.5" customHeight="1" x14ac:dyDescent="0.2">
      <c r="A631" s="89"/>
      <c r="B631" s="89"/>
      <c r="C631" s="167" t="s">
        <v>66</v>
      </c>
      <c r="D631" s="168"/>
      <c r="E631" s="168"/>
      <c r="F631" s="168"/>
      <c r="G631" s="168"/>
      <c r="H631" s="168"/>
      <c r="I631" s="168"/>
      <c r="J631" s="168"/>
      <c r="K631" s="168"/>
      <c r="L631" s="168"/>
      <c r="M631" s="168"/>
      <c r="N631" s="168"/>
      <c r="O631" s="168"/>
      <c r="P631" s="168"/>
      <c r="Q631" s="168"/>
      <c r="R631" s="168"/>
      <c r="S631" s="168"/>
      <c r="T631" s="169"/>
    </row>
    <row r="632" spans="1:84" s="118" customFormat="1" ht="16.5" customHeight="1" x14ac:dyDescent="0.2">
      <c r="A632" s="89"/>
      <c r="B632" s="36"/>
      <c r="C632" s="155" t="s">
        <v>109</v>
      </c>
      <c r="D632" s="156"/>
      <c r="E632" s="156"/>
      <c r="F632" s="156"/>
      <c r="G632" s="156"/>
      <c r="H632" s="156"/>
      <c r="I632" s="156"/>
      <c r="J632" s="156"/>
      <c r="K632" s="156"/>
      <c r="L632" s="156"/>
      <c r="M632" s="156"/>
      <c r="N632" s="156"/>
      <c r="O632" s="156"/>
      <c r="P632" s="156"/>
      <c r="Q632" s="156"/>
      <c r="R632" s="156"/>
      <c r="S632" s="156"/>
      <c r="T632" s="157"/>
    </row>
    <row r="633" spans="1:84" s="118" customFormat="1" ht="27.95" customHeight="1" x14ac:dyDescent="0.2">
      <c r="A633" s="89"/>
      <c r="B633" s="36"/>
      <c r="C633" s="155" t="s">
        <v>110</v>
      </c>
      <c r="D633" s="156"/>
      <c r="E633" s="156"/>
      <c r="F633" s="156"/>
      <c r="G633" s="156"/>
      <c r="H633" s="156"/>
      <c r="I633" s="156"/>
      <c r="J633" s="156"/>
      <c r="K633" s="156"/>
      <c r="L633" s="156"/>
      <c r="M633" s="156"/>
      <c r="N633" s="156"/>
      <c r="O633" s="156"/>
      <c r="P633" s="156"/>
      <c r="Q633" s="156"/>
      <c r="R633" s="156"/>
      <c r="S633" s="156"/>
      <c r="T633" s="157"/>
    </row>
    <row r="634" spans="1:84" s="118" customFormat="1" ht="27.95" customHeight="1" x14ac:dyDescent="0.2">
      <c r="A634" s="89"/>
      <c r="B634" s="36"/>
      <c r="C634" s="155" t="s">
        <v>111</v>
      </c>
      <c r="D634" s="156"/>
      <c r="E634" s="156"/>
      <c r="F634" s="156"/>
      <c r="G634" s="156"/>
      <c r="H634" s="156"/>
      <c r="I634" s="156"/>
      <c r="J634" s="156"/>
      <c r="K634" s="156"/>
      <c r="L634" s="156"/>
      <c r="M634" s="156"/>
      <c r="N634" s="156"/>
      <c r="O634" s="156"/>
      <c r="P634" s="156"/>
      <c r="Q634" s="156"/>
      <c r="R634" s="156"/>
      <c r="S634" s="156"/>
      <c r="T634" s="157"/>
    </row>
    <row r="635" spans="1:84" s="118" customFormat="1" ht="6.75" customHeight="1" x14ac:dyDescent="0.2">
      <c r="A635" s="89"/>
      <c r="B635" s="36"/>
      <c r="C635" s="155"/>
      <c r="D635" s="156"/>
      <c r="E635" s="156"/>
      <c r="F635" s="156"/>
      <c r="G635" s="156"/>
      <c r="H635" s="156"/>
      <c r="I635" s="156"/>
      <c r="J635" s="156"/>
      <c r="K635" s="156"/>
      <c r="L635" s="156"/>
      <c r="M635" s="156"/>
      <c r="N635" s="156"/>
      <c r="O635" s="156"/>
      <c r="P635" s="156"/>
      <c r="Q635" s="156"/>
      <c r="R635" s="156"/>
      <c r="S635" s="156"/>
      <c r="T635" s="157"/>
    </row>
    <row r="636" spans="1:84" s="118" customFormat="1" ht="16.5" customHeight="1" x14ac:dyDescent="0.2">
      <c r="A636" s="89"/>
      <c r="B636" s="36"/>
      <c r="C636" s="155" t="s">
        <v>133</v>
      </c>
      <c r="D636" s="156"/>
      <c r="E636" s="156"/>
      <c r="F636" s="156"/>
      <c r="G636" s="156"/>
      <c r="H636" s="156"/>
      <c r="I636" s="156"/>
      <c r="J636" s="156"/>
      <c r="K636" s="156"/>
      <c r="L636" s="156"/>
      <c r="M636" s="156"/>
      <c r="N636" s="156"/>
      <c r="O636" s="156"/>
      <c r="P636" s="156"/>
      <c r="Q636" s="156"/>
      <c r="R636" s="156"/>
      <c r="S636" s="156"/>
      <c r="T636" s="157"/>
    </row>
    <row r="637" spans="1:84" s="118" customFormat="1" ht="54" customHeight="1" x14ac:dyDescent="0.2">
      <c r="A637" s="89"/>
      <c r="B637" s="36"/>
      <c r="C637" s="152" t="s">
        <v>134</v>
      </c>
      <c r="D637" s="153"/>
      <c r="E637" s="153"/>
      <c r="F637" s="153"/>
      <c r="G637" s="153"/>
      <c r="H637" s="153"/>
      <c r="I637" s="153"/>
      <c r="J637" s="153"/>
      <c r="K637" s="153"/>
      <c r="L637" s="153"/>
      <c r="M637" s="153"/>
      <c r="N637" s="153"/>
      <c r="O637" s="153"/>
      <c r="P637" s="153"/>
      <c r="Q637" s="153"/>
      <c r="R637" s="153"/>
      <c r="S637" s="153"/>
      <c r="T637" s="154"/>
    </row>
    <row r="638" spans="1:84" s="16" customFormat="1" ht="16.5" customHeight="1" x14ac:dyDescent="0.2">
      <c r="A638" s="36"/>
      <c r="B638" s="45">
        <v>90026</v>
      </c>
      <c r="C638" s="44"/>
      <c r="D638" s="158" t="s">
        <v>87</v>
      </c>
      <c r="E638" s="70" t="s">
        <v>61</v>
      </c>
      <c r="F638" s="37">
        <f>G638+P638</f>
        <v>10000</v>
      </c>
      <c r="G638" s="38">
        <f>H638+K638+L638+M638</f>
        <v>10000</v>
      </c>
      <c r="H638" s="39">
        <f>SUM(I638:J638)</f>
        <v>10000</v>
      </c>
      <c r="I638" s="119"/>
      <c r="J638" s="39">
        <v>10000</v>
      </c>
      <c r="K638" s="119"/>
      <c r="L638" s="119"/>
      <c r="M638" s="119"/>
      <c r="N638" s="119"/>
      <c r="O638" s="150"/>
      <c r="P638" s="52"/>
      <c r="Q638" s="119"/>
      <c r="R638" s="119"/>
      <c r="S638" s="119"/>
      <c r="T638" s="119"/>
      <c r="U638" s="1"/>
      <c r="V638" s="99"/>
      <c r="W638" s="99"/>
      <c r="X638" s="99"/>
      <c r="Y638" s="99"/>
      <c r="Z638" s="99"/>
      <c r="AA638" s="99"/>
      <c r="AB638" s="99"/>
      <c r="AC638" s="99"/>
      <c r="AD638" s="99"/>
      <c r="AE638" s="99"/>
      <c r="AF638" s="99"/>
      <c r="AG638" s="99"/>
      <c r="AH638" s="99"/>
      <c r="AI638" s="99"/>
      <c r="AJ638" s="99"/>
      <c r="AK638" s="99"/>
      <c r="AL638" s="99"/>
      <c r="AM638" s="99"/>
      <c r="AN638" s="99"/>
      <c r="AO638" s="99"/>
      <c r="AP638" s="99"/>
      <c r="AQ638" s="99"/>
      <c r="AR638" s="99"/>
      <c r="AS638" s="99"/>
      <c r="AT638" s="99"/>
      <c r="AU638" s="99"/>
      <c r="AV638" s="99"/>
      <c r="AW638" s="99"/>
      <c r="AX638" s="99"/>
      <c r="AY638" s="99"/>
      <c r="AZ638" s="99"/>
      <c r="BA638" s="99"/>
      <c r="BB638" s="99"/>
      <c r="BC638" s="99"/>
      <c r="BD638" s="99"/>
      <c r="BE638" s="99"/>
      <c r="BF638" s="99"/>
      <c r="BG638" s="99"/>
      <c r="BH638" s="99"/>
      <c r="BI638" s="99"/>
      <c r="BJ638" s="99"/>
      <c r="BK638" s="99"/>
      <c r="BL638" s="99"/>
      <c r="BM638" s="99"/>
      <c r="BN638" s="99"/>
      <c r="BO638" s="99"/>
      <c r="BP638" s="99"/>
      <c r="BQ638" s="99"/>
      <c r="BR638" s="99"/>
      <c r="BS638" s="99"/>
      <c r="BT638" s="99"/>
      <c r="BU638" s="99"/>
      <c r="BV638" s="99"/>
      <c r="BW638" s="99"/>
      <c r="BX638" s="99"/>
      <c r="BY638" s="99"/>
      <c r="BZ638" s="99"/>
      <c r="CA638" s="99"/>
      <c r="CB638" s="99"/>
      <c r="CC638" s="99"/>
      <c r="CD638" s="99"/>
      <c r="CE638" s="99"/>
      <c r="CF638" s="99"/>
    </row>
    <row r="639" spans="1:84" s="16" customFormat="1" ht="16.5" customHeight="1" x14ac:dyDescent="0.2">
      <c r="A639" s="36"/>
      <c r="B639" s="36"/>
      <c r="C639" s="44"/>
      <c r="D639" s="158"/>
      <c r="E639" s="70" t="s">
        <v>62</v>
      </c>
      <c r="F639" s="37"/>
      <c r="G639" s="38"/>
      <c r="H639" s="39"/>
      <c r="I639" s="119"/>
      <c r="J639" s="39"/>
      <c r="K639" s="119"/>
      <c r="L639" s="119"/>
      <c r="M639" s="119"/>
      <c r="N639" s="119"/>
      <c r="O639" s="150"/>
      <c r="P639" s="52"/>
      <c r="Q639" s="119"/>
      <c r="R639" s="119"/>
      <c r="S639" s="119"/>
      <c r="T639" s="119"/>
      <c r="U639" s="10"/>
      <c r="V639" s="99"/>
      <c r="W639" s="99"/>
      <c r="X639" s="99"/>
      <c r="Y639" s="99"/>
      <c r="Z639" s="99"/>
      <c r="AA639" s="99"/>
      <c r="AB639" s="99"/>
      <c r="AC639" s="99"/>
      <c r="AD639" s="99"/>
      <c r="AE639" s="99"/>
      <c r="AF639" s="99"/>
      <c r="AG639" s="99"/>
      <c r="AH639" s="99"/>
      <c r="AI639" s="99"/>
      <c r="AJ639" s="99"/>
      <c r="AK639" s="99"/>
      <c r="AL639" s="99"/>
      <c r="AM639" s="99"/>
      <c r="AN639" s="99"/>
      <c r="AO639" s="99"/>
      <c r="AP639" s="99"/>
      <c r="AQ639" s="99"/>
      <c r="AR639" s="99"/>
      <c r="AS639" s="99"/>
      <c r="AT639" s="99"/>
      <c r="AU639" s="99"/>
      <c r="AV639" s="99"/>
      <c r="AW639" s="99"/>
      <c r="AX639" s="99"/>
      <c r="AY639" s="99"/>
      <c r="AZ639" s="99"/>
      <c r="BA639" s="99"/>
      <c r="BB639" s="99"/>
      <c r="BC639" s="99"/>
      <c r="BD639" s="99"/>
      <c r="BE639" s="99"/>
      <c r="BF639" s="99"/>
      <c r="BG639" s="99"/>
      <c r="BH639" s="99"/>
      <c r="BI639" s="99"/>
      <c r="BJ639" s="99"/>
      <c r="BK639" s="99"/>
      <c r="BL639" s="99"/>
      <c r="BM639" s="99"/>
      <c r="BN639" s="99"/>
      <c r="BO639" s="99"/>
      <c r="BP639" s="99"/>
      <c r="BQ639" s="99"/>
      <c r="BR639" s="99"/>
      <c r="BS639" s="99"/>
      <c r="BT639" s="99"/>
      <c r="BU639" s="99"/>
      <c r="BV639" s="99"/>
      <c r="BW639" s="99"/>
      <c r="BX639" s="99"/>
      <c r="BY639" s="99"/>
      <c r="BZ639" s="99"/>
      <c r="CA639" s="99"/>
      <c r="CB639" s="99"/>
      <c r="CC639" s="99"/>
      <c r="CD639" s="99"/>
      <c r="CE639" s="99"/>
      <c r="CF639" s="99"/>
    </row>
    <row r="640" spans="1:84" s="16" customFormat="1" ht="16.5" customHeight="1" x14ac:dyDescent="0.2">
      <c r="A640" s="36"/>
      <c r="B640" s="36"/>
      <c r="C640" s="44"/>
      <c r="D640" s="158"/>
      <c r="E640" s="70" t="s">
        <v>63</v>
      </c>
      <c r="F640" s="37">
        <f>G640+P640</f>
        <v>204</v>
      </c>
      <c r="G640" s="38">
        <f>H640+K640+L640+M640</f>
        <v>204</v>
      </c>
      <c r="H640" s="39">
        <f>SUM(I640:J640)</f>
        <v>204</v>
      </c>
      <c r="I640" s="119"/>
      <c r="J640" s="39">
        <f>J644</f>
        <v>204</v>
      </c>
      <c r="K640" s="119"/>
      <c r="L640" s="119"/>
      <c r="M640" s="119"/>
      <c r="N640" s="119"/>
      <c r="O640" s="150"/>
      <c r="P640" s="52"/>
      <c r="Q640" s="119"/>
      <c r="R640" s="119"/>
      <c r="S640" s="119"/>
      <c r="T640" s="119"/>
      <c r="U640" s="10"/>
      <c r="V640" s="99"/>
      <c r="W640" s="99"/>
      <c r="X640" s="99"/>
      <c r="Y640" s="99"/>
      <c r="Z640" s="99"/>
      <c r="AA640" s="99"/>
      <c r="AB640" s="99"/>
      <c r="AC640" s="99"/>
      <c r="AD640" s="99"/>
      <c r="AE640" s="99"/>
      <c r="AF640" s="99"/>
      <c r="AG640" s="99"/>
      <c r="AH640" s="99"/>
      <c r="AI640" s="99"/>
      <c r="AJ640" s="99"/>
      <c r="AK640" s="99"/>
      <c r="AL640" s="99"/>
      <c r="AM640" s="99"/>
      <c r="AN640" s="99"/>
      <c r="AO640" s="99"/>
      <c r="AP640" s="99"/>
      <c r="AQ640" s="99"/>
      <c r="AR640" s="99"/>
      <c r="AS640" s="99"/>
      <c r="AT640" s="99"/>
      <c r="AU640" s="99"/>
      <c r="AV640" s="99"/>
      <c r="AW640" s="99"/>
      <c r="AX640" s="99"/>
      <c r="AY640" s="99"/>
      <c r="AZ640" s="99"/>
      <c r="BA640" s="99"/>
      <c r="BB640" s="99"/>
      <c r="BC640" s="99"/>
      <c r="BD640" s="99"/>
      <c r="BE640" s="99"/>
      <c r="BF640" s="99"/>
      <c r="BG640" s="99"/>
      <c r="BH640" s="99"/>
      <c r="BI640" s="99"/>
      <c r="BJ640" s="99"/>
      <c r="BK640" s="99"/>
      <c r="BL640" s="99"/>
      <c r="BM640" s="99"/>
      <c r="BN640" s="99"/>
      <c r="BO640" s="99"/>
      <c r="BP640" s="99"/>
      <c r="BQ640" s="99"/>
      <c r="BR640" s="99"/>
      <c r="BS640" s="99"/>
      <c r="BT640" s="99"/>
      <c r="BU640" s="99"/>
      <c r="BV640" s="99"/>
      <c r="BW640" s="99"/>
      <c r="BX640" s="99"/>
      <c r="BY640" s="99"/>
      <c r="BZ640" s="99"/>
      <c r="CA640" s="99"/>
      <c r="CB640" s="99"/>
      <c r="CC640" s="99"/>
      <c r="CD640" s="99"/>
      <c r="CE640" s="99"/>
      <c r="CF640" s="99"/>
    </row>
    <row r="641" spans="1:84" s="16" customFormat="1" ht="16.5" customHeight="1" x14ac:dyDescent="0.2">
      <c r="A641" s="66"/>
      <c r="B641" s="66"/>
      <c r="C641" s="40"/>
      <c r="D641" s="159"/>
      <c r="E641" s="71" t="s">
        <v>64</v>
      </c>
      <c r="F641" s="41">
        <f>F638-F639+F640</f>
        <v>10204</v>
      </c>
      <c r="G641" s="42">
        <f>G638-G639+G640</f>
        <v>10204</v>
      </c>
      <c r="H641" s="41">
        <f>H638-H639+H640</f>
        <v>10204</v>
      </c>
      <c r="I641" s="41"/>
      <c r="J641" s="41">
        <f>J638-J639+J640</f>
        <v>10204</v>
      </c>
      <c r="K641" s="41"/>
      <c r="L641" s="41"/>
      <c r="M641" s="41"/>
      <c r="N641" s="41"/>
      <c r="O641" s="43"/>
      <c r="P641" s="42"/>
      <c r="Q641" s="41"/>
      <c r="R641" s="41"/>
      <c r="S641" s="55"/>
      <c r="T641" s="55"/>
      <c r="V641" s="99"/>
      <c r="W641" s="99"/>
      <c r="X641" s="99"/>
      <c r="Y641" s="99"/>
      <c r="Z641" s="99"/>
      <c r="AA641" s="99"/>
      <c r="AB641" s="99"/>
      <c r="AC641" s="99"/>
      <c r="AD641" s="99"/>
      <c r="AE641" s="99"/>
      <c r="AF641" s="99"/>
      <c r="AG641" s="99"/>
      <c r="AH641" s="99"/>
      <c r="AI641" s="99"/>
      <c r="AJ641" s="99"/>
      <c r="AK641" s="99"/>
      <c r="AL641" s="99"/>
      <c r="AM641" s="99"/>
      <c r="AN641" s="99"/>
      <c r="AO641" s="99"/>
      <c r="AP641" s="99"/>
      <c r="AQ641" s="99"/>
      <c r="AR641" s="99"/>
      <c r="AS641" s="99"/>
      <c r="AT641" s="99"/>
      <c r="AU641" s="99"/>
      <c r="AV641" s="99"/>
      <c r="AW641" s="99"/>
      <c r="AX641" s="99"/>
      <c r="AY641" s="99"/>
      <c r="AZ641" s="99"/>
      <c r="BA641" s="99"/>
      <c r="BB641" s="99"/>
      <c r="BC641" s="99"/>
      <c r="BD641" s="99"/>
      <c r="BE641" s="99"/>
      <c r="BF641" s="99"/>
      <c r="BG641" s="99"/>
      <c r="BH641" s="99"/>
      <c r="BI641" s="99"/>
      <c r="BJ641" s="99"/>
      <c r="BK641" s="99"/>
      <c r="BL641" s="99"/>
      <c r="BM641" s="99"/>
      <c r="BN641" s="99"/>
      <c r="BO641" s="99"/>
      <c r="BP641" s="99"/>
      <c r="BQ641" s="99"/>
      <c r="BR641" s="99"/>
      <c r="BS641" s="99"/>
      <c r="BT641" s="99"/>
      <c r="BU641" s="99"/>
      <c r="BV641" s="99"/>
      <c r="BW641" s="99"/>
      <c r="BX641" s="99"/>
      <c r="BY641" s="99"/>
      <c r="BZ641" s="99"/>
      <c r="CA641" s="99"/>
      <c r="CB641" s="99"/>
      <c r="CC641" s="99"/>
      <c r="CD641" s="99"/>
      <c r="CE641" s="99"/>
      <c r="CF641" s="99"/>
    </row>
    <row r="642" spans="1:84" s="16" customFormat="1" ht="16.5" customHeight="1" x14ac:dyDescent="0.2">
      <c r="A642" s="44"/>
      <c r="B642" s="44"/>
      <c r="C642" s="44">
        <v>4300</v>
      </c>
      <c r="D642" s="160" t="s">
        <v>34</v>
      </c>
      <c r="E642" s="70" t="s">
        <v>61</v>
      </c>
      <c r="F642" s="37">
        <f>G642+P642</f>
        <v>10000</v>
      </c>
      <c r="G642" s="38">
        <f>H642+K642+L642+M642</f>
        <v>10000</v>
      </c>
      <c r="H642" s="39">
        <f>SUM(I642:J642)</f>
        <v>10000</v>
      </c>
      <c r="I642" s="39"/>
      <c r="J642" s="39">
        <v>10000</v>
      </c>
      <c r="K642" s="39"/>
      <c r="L642" s="39"/>
      <c r="M642" s="39"/>
      <c r="N642" s="39"/>
      <c r="O642" s="51"/>
      <c r="P642" s="52"/>
      <c r="Q642" s="39"/>
      <c r="R642" s="39"/>
      <c r="S642" s="39"/>
      <c r="T642" s="39"/>
      <c r="U642" s="1"/>
      <c r="V642" s="99"/>
      <c r="W642" s="99"/>
      <c r="X642" s="99"/>
      <c r="Y642" s="99"/>
      <c r="Z642" s="99"/>
      <c r="AA642" s="99"/>
      <c r="AB642" s="99"/>
      <c r="AC642" s="99"/>
      <c r="AD642" s="99"/>
      <c r="AE642" s="99"/>
      <c r="AF642" s="99"/>
      <c r="AG642" s="99"/>
      <c r="AH642" s="99"/>
      <c r="AI642" s="99"/>
      <c r="AJ642" s="99"/>
      <c r="AK642" s="99"/>
      <c r="AL642" s="99"/>
      <c r="AM642" s="99"/>
      <c r="AN642" s="99"/>
      <c r="AO642" s="99"/>
      <c r="AP642" s="99"/>
      <c r="AQ642" s="99"/>
      <c r="AR642" s="99"/>
      <c r="AS642" s="99"/>
      <c r="AT642" s="99"/>
      <c r="AU642" s="99"/>
      <c r="AV642" s="99"/>
      <c r="AW642" s="99"/>
      <c r="AX642" s="99"/>
      <c r="AY642" s="99"/>
      <c r="AZ642" s="99"/>
      <c r="BA642" s="99"/>
      <c r="BB642" s="99"/>
      <c r="BC642" s="99"/>
      <c r="BD642" s="99"/>
      <c r="BE642" s="99"/>
      <c r="BF642" s="99"/>
      <c r="BG642" s="99"/>
      <c r="BH642" s="99"/>
      <c r="BI642" s="99"/>
      <c r="BJ642" s="99"/>
      <c r="BK642" s="99"/>
      <c r="BL642" s="99"/>
      <c r="BM642" s="99"/>
      <c r="BN642" s="99"/>
      <c r="BO642" s="99"/>
      <c r="BP642" s="99"/>
      <c r="BQ642" s="99"/>
      <c r="BR642" s="99"/>
      <c r="BS642" s="99"/>
      <c r="BT642" s="99"/>
      <c r="BU642" s="99"/>
      <c r="BV642" s="99"/>
      <c r="BW642" s="99"/>
      <c r="BX642" s="99"/>
      <c r="BY642" s="99"/>
      <c r="BZ642" s="99"/>
      <c r="CA642" s="99"/>
      <c r="CB642" s="99"/>
      <c r="CC642" s="99"/>
      <c r="CD642" s="99"/>
      <c r="CE642" s="99"/>
      <c r="CF642" s="99"/>
    </row>
    <row r="643" spans="1:84" s="16" customFormat="1" ht="16.5" customHeight="1" x14ac:dyDescent="0.2">
      <c r="A643" s="36"/>
      <c r="B643" s="36"/>
      <c r="C643" s="44"/>
      <c r="D643" s="161"/>
      <c r="E643" s="70" t="s">
        <v>62</v>
      </c>
      <c r="F643" s="37"/>
      <c r="G643" s="38"/>
      <c r="H643" s="39"/>
      <c r="I643" s="39"/>
      <c r="J643" s="39"/>
      <c r="K643" s="39"/>
      <c r="L643" s="39"/>
      <c r="M643" s="39"/>
      <c r="N643" s="39"/>
      <c r="O643" s="51"/>
      <c r="P643" s="38"/>
      <c r="Q643" s="39"/>
      <c r="R643" s="39"/>
      <c r="S643" s="39"/>
      <c r="T643" s="39"/>
      <c r="U643" s="9"/>
      <c r="V643" s="99"/>
      <c r="W643" s="99"/>
      <c r="X643" s="99"/>
      <c r="Y643" s="99"/>
      <c r="Z643" s="99"/>
      <c r="AA643" s="99"/>
      <c r="AB643" s="99"/>
      <c r="AC643" s="99"/>
      <c r="AD643" s="99"/>
      <c r="AE643" s="99"/>
      <c r="AF643" s="99"/>
      <c r="AG643" s="99"/>
      <c r="AH643" s="99"/>
      <c r="AI643" s="99"/>
      <c r="AJ643" s="99"/>
      <c r="AK643" s="99"/>
      <c r="AL643" s="99"/>
      <c r="AM643" s="99"/>
      <c r="AN643" s="99"/>
      <c r="AO643" s="99"/>
      <c r="AP643" s="99"/>
      <c r="AQ643" s="99"/>
      <c r="AR643" s="99"/>
      <c r="AS643" s="99"/>
      <c r="AT643" s="99"/>
      <c r="AU643" s="99"/>
      <c r="AV643" s="99"/>
      <c r="AW643" s="99"/>
      <c r="AX643" s="99"/>
      <c r="AY643" s="99"/>
      <c r="AZ643" s="99"/>
      <c r="BA643" s="99"/>
      <c r="BB643" s="99"/>
      <c r="BC643" s="99"/>
      <c r="BD643" s="99"/>
      <c r="BE643" s="99"/>
      <c r="BF643" s="99"/>
      <c r="BG643" s="99"/>
      <c r="BH643" s="99"/>
      <c r="BI643" s="99"/>
      <c r="BJ643" s="99"/>
      <c r="BK643" s="99"/>
      <c r="BL643" s="99"/>
      <c r="BM643" s="99"/>
      <c r="BN643" s="99"/>
      <c r="BO643" s="99"/>
      <c r="BP643" s="99"/>
      <c r="BQ643" s="99"/>
      <c r="BR643" s="99"/>
      <c r="BS643" s="99"/>
      <c r="BT643" s="99"/>
      <c r="BU643" s="99"/>
      <c r="BV643" s="99"/>
      <c r="BW643" s="99"/>
      <c r="BX643" s="99"/>
      <c r="BY643" s="99"/>
      <c r="BZ643" s="99"/>
      <c r="CA643" s="99"/>
      <c r="CB643" s="99"/>
      <c r="CC643" s="99"/>
      <c r="CD643" s="99"/>
      <c r="CE643" s="99"/>
      <c r="CF643" s="99"/>
    </row>
    <row r="644" spans="1:84" s="16" customFormat="1" ht="16.5" customHeight="1" x14ac:dyDescent="0.2">
      <c r="A644" s="36"/>
      <c r="B644" s="36"/>
      <c r="C644" s="44"/>
      <c r="D644" s="161"/>
      <c r="E644" s="70" t="s">
        <v>63</v>
      </c>
      <c r="F644" s="37">
        <f>G644+P644</f>
        <v>204</v>
      </c>
      <c r="G644" s="38">
        <f>H644+K644+L644+M644</f>
        <v>204</v>
      </c>
      <c r="H644" s="39">
        <f>SUM(I644:J644)</f>
        <v>204</v>
      </c>
      <c r="I644" s="39"/>
      <c r="J644" s="39">
        <v>204</v>
      </c>
      <c r="K644" s="39"/>
      <c r="L644" s="39"/>
      <c r="M644" s="39"/>
      <c r="N644" s="39"/>
      <c r="O644" s="51"/>
      <c r="P644" s="38"/>
      <c r="Q644" s="39"/>
      <c r="R644" s="39"/>
      <c r="S644" s="39"/>
      <c r="T644" s="39"/>
      <c r="U644" s="9"/>
      <c r="V644" s="99"/>
      <c r="W644" s="99"/>
      <c r="X644" s="99"/>
      <c r="Y644" s="99"/>
      <c r="Z644" s="99"/>
      <c r="AA644" s="99"/>
      <c r="AB644" s="99"/>
      <c r="AC644" s="99"/>
      <c r="AD644" s="99"/>
      <c r="AE644" s="99"/>
      <c r="AF644" s="99"/>
      <c r="AG644" s="99"/>
      <c r="AH644" s="99"/>
      <c r="AI644" s="99"/>
      <c r="AJ644" s="99"/>
      <c r="AK644" s="99"/>
      <c r="AL644" s="99"/>
      <c r="AM644" s="99"/>
      <c r="AN644" s="99"/>
      <c r="AO644" s="99"/>
      <c r="AP644" s="99"/>
      <c r="AQ644" s="99"/>
      <c r="AR644" s="99"/>
      <c r="AS644" s="99"/>
      <c r="AT644" s="99"/>
      <c r="AU644" s="99"/>
      <c r="AV644" s="99"/>
      <c r="AW644" s="99"/>
      <c r="AX644" s="99"/>
      <c r="AY644" s="99"/>
      <c r="AZ644" s="99"/>
      <c r="BA644" s="99"/>
      <c r="BB644" s="99"/>
      <c r="BC644" s="99"/>
      <c r="BD644" s="99"/>
      <c r="BE644" s="99"/>
      <c r="BF644" s="99"/>
      <c r="BG644" s="99"/>
      <c r="BH644" s="99"/>
      <c r="BI644" s="99"/>
      <c r="BJ644" s="99"/>
      <c r="BK644" s="99"/>
      <c r="BL644" s="99"/>
      <c r="BM644" s="99"/>
      <c r="BN644" s="99"/>
      <c r="BO644" s="99"/>
      <c r="BP644" s="99"/>
      <c r="BQ644" s="99"/>
      <c r="BR644" s="99"/>
      <c r="BS644" s="99"/>
      <c r="BT644" s="99"/>
      <c r="BU644" s="99"/>
      <c r="BV644" s="99"/>
      <c r="BW644" s="99"/>
      <c r="BX644" s="99"/>
      <c r="BY644" s="99"/>
      <c r="BZ644" s="99"/>
      <c r="CA644" s="99"/>
      <c r="CB644" s="99"/>
      <c r="CC644" s="99"/>
      <c r="CD644" s="99"/>
      <c r="CE644" s="99"/>
      <c r="CF644" s="99"/>
    </row>
    <row r="645" spans="1:84" s="16" customFormat="1" ht="16.5" customHeight="1" x14ac:dyDescent="0.2">
      <c r="A645" s="66"/>
      <c r="B645" s="66"/>
      <c r="C645" s="40"/>
      <c r="D645" s="162"/>
      <c r="E645" s="71" t="s">
        <v>64</v>
      </c>
      <c r="F645" s="41">
        <f>F642-F643+F644</f>
        <v>10204</v>
      </c>
      <c r="G645" s="42">
        <f>G642-G643+G644</f>
        <v>10204</v>
      </c>
      <c r="H645" s="41">
        <f>H642-H643+H644</f>
        <v>10204</v>
      </c>
      <c r="I645" s="41"/>
      <c r="J645" s="41">
        <f>J642-J643+J644</f>
        <v>10204</v>
      </c>
      <c r="K645" s="41"/>
      <c r="L645" s="41"/>
      <c r="M645" s="41"/>
      <c r="N645" s="41"/>
      <c r="O645" s="43"/>
      <c r="P645" s="42"/>
      <c r="Q645" s="41"/>
      <c r="R645" s="41"/>
      <c r="S645" s="55"/>
      <c r="T645" s="55"/>
      <c r="V645" s="99"/>
      <c r="W645" s="99"/>
      <c r="X645" s="99"/>
      <c r="Y645" s="99"/>
      <c r="Z645" s="99"/>
      <c r="AA645" s="99"/>
      <c r="AB645" s="99"/>
      <c r="AC645" s="99"/>
      <c r="AD645" s="99"/>
      <c r="AE645" s="99"/>
      <c r="AF645" s="99"/>
      <c r="AG645" s="99"/>
      <c r="AH645" s="99"/>
      <c r="AI645" s="99"/>
      <c r="AJ645" s="99"/>
      <c r="AK645" s="99"/>
      <c r="AL645" s="99"/>
      <c r="AM645" s="99"/>
      <c r="AN645" s="99"/>
      <c r="AO645" s="99"/>
      <c r="AP645" s="99"/>
      <c r="AQ645" s="99"/>
      <c r="AR645" s="99"/>
      <c r="AS645" s="99"/>
      <c r="AT645" s="99"/>
      <c r="AU645" s="99"/>
      <c r="AV645" s="99"/>
      <c r="AW645" s="99"/>
      <c r="AX645" s="99"/>
      <c r="AY645" s="99"/>
      <c r="AZ645" s="99"/>
      <c r="BA645" s="99"/>
      <c r="BB645" s="99"/>
      <c r="BC645" s="99"/>
      <c r="BD645" s="99"/>
      <c r="BE645" s="99"/>
      <c r="BF645" s="99"/>
      <c r="BG645" s="99"/>
      <c r="BH645" s="99"/>
      <c r="BI645" s="99"/>
      <c r="BJ645" s="99"/>
      <c r="BK645" s="99"/>
      <c r="BL645" s="99"/>
      <c r="BM645" s="99"/>
      <c r="BN645" s="99"/>
      <c r="BO645" s="99"/>
      <c r="BP645" s="99"/>
      <c r="BQ645" s="99"/>
      <c r="BR645" s="99"/>
      <c r="BS645" s="99"/>
      <c r="BT645" s="99"/>
      <c r="BU645" s="99"/>
      <c r="BV645" s="99"/>
      <c r="BW645" s="99"/>
      <c r="BX645" s="99"/>
      <c r="BY645" s="99"/>
      <c r="BZ645" s="99"/>
      <c r="CA645" s="99"/>
      <c r="CB645" s="99"/>
      <c r="CC645" s="99"/>
      <c r="CD645" s="99"/>
      <c r="CE645" s="99"/>
      <c r="CF645" s="99"/>
    </row>
    <row r="646" spans="1:84" s="118" customFormat="1" ht="16.5" customHeight="1" x14ac:dyDescent="0.2">
      <c r="A646" s="89"/>
      <c r="B646" s="89"/>
      <c r="C646" s="167" t="s">
        <v>66</v>
      </c>
      <c r="D646" s="168"/>
      <c r="E646" s="168"/>
      <c r="F646" s="168"/>
      <c r="G646" s="168"/>
      <c r="H646" s="168"/>
      <c r="I646" s="168"/>
      <c r="J646" s="168"/>
      <c r="K646" s="168"/>
      <c r="L646" s="168"/>
      <c r="M646" s="168"/>
      <c r="N646" s="168"/>
      <c r="O646" s="168"/>
      <c r="P646" s="168"/>
      <c r="Q646" s="168"/>
      <c r="R646" s="168"/>
      <c r="S646" s="168"/>
      <c r="T646" s="169"/>
    </row>
    <row r="647" spans="1:84" s="118" customFormat="1" ht="16.5" customHeight="1" x14ac:dyDescent="0.2">
      <c r="A647" s="89"/>
      <c r="B647" s="36"/>
      <c r="C647" s="155" t="s">
        <v>118</v>
      </c>
      <c r="D647" s="156"/>
      <c r="E647" s="156"/>
      <c r="F647" s="156"/>
      <c r="G647" s="156"/>
      <c r="H647" s="156"/>
      <c r="I647" s="156"/>
      <c r="J647" s="156"/>
      <c r="K647" s="156"/>
      <c r="L647" s="156"/>
      <c r="M647" s="156"/>
      <c r="N647" s="156"/>
      <c r="O647" s="156"/>
      <c r="P647" s="156"/>
      <c r="Q647" s="156"/>
      <c r="R647" s="156"/>
      <c r="S647" s="156"/>
      <c r="T647" s="157"/>
    </row>
    <row r="648" spans="1:84" s="118" customFormat="1" ht="28.5" customHeight="1" x14ac:dyDescent="0.2">
      <c r="A648" s="89"/>
      <c r="B648" s="36"/>
      <c r="C648" s="152" t="s">
        <v>119</v>
      </c>
      <c r="D648" s="153"/>
      <c r="E648" s="153"/>
      <c r="F648" s="153"/>
      <c r="G648" s="153"/>
      <c r="H648" s="153"/>
      <c r="I648" s="153"/>
      <c r="J648" s="153"/>
      <c r="K648" s="153"/>
      <c r="L648" s="153"/>
      <c r="M648" s="153"/>
      <c r="N648" s="153"/>
      <c r="O648" s="153"/>
      <c r="P648" s="153"/>
      <c r="Q648" s="153"/>
      <c r="R648" s="153"/>
      <c r="S648" s="153"/>
      <c r="T648" s="154"/>
    </row>
    <row r="649" spans="1:84" s="16" customFormat="1" ht="16.5" customHeight="1" x14ac:dyDescent="0.2">
      <c r="A649" s="36"/>
      <c r="B649" s="45">
        <v>90095</v>
      </c>
      <c r="C649" s="46"/>
      <c r="D649" s="166" t="s">
        <v>1</v>
      </c>
      <c r="E649" s="70" t="s">
        <v>61</v>
      </c>
      <c r="F649" s="33">
        <f>G649+P649</f>
        <v>2000070</v>
      </c>
      <c r="G649" s="34">
        <f>H649+K649+L649+M649</f>
        <v>660900</v>
      </c>
      <c r="H649" s="35">
        <f>SUM(I649:J649)</f>
        <v>660900</v>
      </c>
      <c r="I649" s="35"/>
      <c r="J649" s="35">
        <v>660900</v>
      </c>
      <c r="K649" s="50"/>
      <c r="L649" s="50"/>
      <c r="M649" s="50"/>
      <c r="N649" s="50"/>
      <c r="O649" s="148"/>
      <c r="P649" s="34">
        <f>Q649+S649+T649</f>
        <v>1339170</v>
      </c>
      <c r="Q649" s="35">
        <v>1339000</v>
      </c>
      <c r="R649" s="35"/>
      <c r="S649" s="35">
        <v>170</v>
      </c>
      <c r="T649" s="35"/>
      <c r="U649" s="99"/>
      <c r="V649" s="99"/>
      <c r="W649" s="99"/>
      <c r="X649" s="99"/>
      <c r="Y649" s="99"/>
      <c r="Z649" s="99"/>
      <c r="AA649" s="99"/>
      <c r="AB649" s="99"/>
      <c r="AC649" s="99"/>
      <c r="AD649" s="99"/>
      <c r="AE649" s="99"/>
      <c r="AF649" s="99"/>
      <c r="AG649" s="99"/>
      <c r="AH649" s="99"/>
      <c r="AI649" s="99"/>
      <c r="AJ649" s="99"/>
      <c r="AK649" s="99"/>
      <c r="AL649" s="99"/>
      <c r="AM649" s="99"/>
      <c r="AN649" s="99"/>
      <c r="AO649" s="99"/>
      <c r="AP649" s="99"/>
      <c r="AQ649" s="99"/>
      <c r="AR649" s="99"/>
      <c r="AS649" s="99"/>
      <c r="AT649" s="99"/>
      <c r="AU649" s="99"/>
      <c r="AV649" s="99"/>
      <c r="AW649" s="99"/>
      <c r="AX649" s="99"/>
      <c r="AY649" s="99"/>
      <c r="AZ649" s="99"/>
      <c r="BA649" s="99"/>
      <c r="BB649" s="99"/>
      <c r="BC649" s="99"/>
      <c r="BD649" s="99"/>
      <c r="BE649" s="99"/>
      <c r="BF649" s="99"/>
      <c r="BG649" s="99"/>
      <c r="BH649" s="99"/>
      <c r="BI649" s="99"/>
      <c r="BJ649" s="99"/>
      <c r="BK649" s="99"/>
      <c r="BL649" s="99"/>
      <c r="BM649" s="99"/>
      <c r="BN649" s="99"/>
      <c r="BO649" s="99"/>
      <c r="BP649" s="99"/>
      <c r="BQ649" s="99"/>
      <c r="BR649" s="99"/>
      <c r="BS649" s="99"/>
      <c r="BT649" s="99"/>
      <c r="BU649" s="99"/>
      <c r="BV649" s="99"/>
      <c r="BW649" s="99"/>
      <c r="BX649" s="99"/>
      <c r="BY649" s="99"/>
      <c r="BZ649" s="99"/>
      <c r="CA649" s="99"/>
      <c r="CB649" s="99"/>
      <c r="CC649" s="99"/>
      <c r="CD649" s="99"/>
      <c r="CE649" s="99"/>
      <c r="CF649" s="99"/>
    </row>
    <row r="650" spans="1:84" s="16" customFormat="1" ht="16.5" customHeight="1" x14ac:dyDescent="0.2">
      <c r="A650" s="36"/>
      <c r="B650" s="36"/>
      <c r="C650" s="44"/>
      <c r="D650" s="158"/>
      <c r="E650" s="70" t="s">
        <v>62</v>
      </c>
      <c r="F650" s="37">
        <f>G650+P650</f>
        <v>40000</v>
      </c>
      <c r="G650" s="38">
        <f>H650+K650+L650+M650</f>
        <v>5000</v>
      </c>
      <c r="H650" s="39">
        <f>SUM(I650:J650)</f>
        <v>5000</v>
      </c>
      <c r="I650" s="39"/>
      <c r="J650" s="39">
        <f>J654</f>
        <v>5000</v>
      </c>
      <c r="K650" s="119"/>
      <c r="L650" s="119"/>
      <c r="M650" s="119"/>
      <c r="N650" s="119"/>
      <c r="O650" s="150"/>
      <c r="P650" s="38">
        <f>Q650+S650+T650</f>
        <v>35000</v>
      </c>
      <c r="Q650" s="39">
        <f>Q658</f>
        <v>35000</v>
      </c>
      <c r="R650" s="39"/>
      <c r="S650" s="39"/>
      <c r="T650" s="39"/>
      <c r="U650" s="10"/>
      <c r="V650" s="99"/>
      <c r="W650" s="99"/>
      <c r="X650" s="99"/>
      <c r="Y650" s="99"/>
      <c r="Z650" s="99"/>
      <c r="AA650" s="99"/>
      <c r="AB650" s="99"/>
      <c r="AC650" s="99"/>
      <c r="AD650" s="99"/>
      <c r="AE650" s="99"/>
      <c r="AF650" s="99"/>
      <c r="AG650" s="99"/>
      <c r="AH650" s="99"/>
      <c r="AI650" s="99"/>
      <c r="AJ650" s="99"/>
      <c r="AK650" s="99"/>
      <c r="AL650" s="99"/>
      <c r="AM650" s="99"/>
      <c r="AN650" s="99"/>
      <c r="AO650" s="99"/>
      <c r="AP650" s="99"/>
      <c r="AQ650" s="99"/>
      <c r="AR650" s="99"/>
      <c r="AS650" s="99"/>
      <c r="AT650" s="99"/>
      <c r="AU650" s="99"/>
      <c r="AV650" s="99"/>
      <c r="AW650" s="99"/>
      <c r="AX650" s="99"/>
      <c r="AY650" s="99"/>
      <c r="AZ650" s="99"/>
      <c r="BA650" s="99"/>
      <c r="BB650" s="99"/>
      <c r="BC650" s="99"/>
      <c r="BD650" s="99"/>
      <c r="BE650" s="99"/>
      <c r="BF650" s="99"/>
      <c r="BG650" s="99"/>
      <c r="BH650" s="99"/>
      <c r="BI650" s="99"/>
      <c r="BJ650" s="99"/>
      <c r="BK650" s="99"/>
      <c r="BL650" s="99"/>
      <c r="BM650" s="99"/>
      <c r="BN650" s="99"/>
      <c r="BO650" s="99"/>
      <c r="BP650" s="99"/>
      <c r="BQ650" s="99"/>
      <c r="BR650" s="99"/>
      <c r="BS650" s="99"/>
      <c r="BT650" s="99"/>
      <c r="BU650" s="99"/>
      <c r="BV650" s="99"/>
      <c r="BW650" s="99"/>
      <c r="BX650" s="99"/>
      <c r="BY650" s="99"/>
      <c r="BZ650" s="99"/>
      <c r="CA650" s="99"/>
      <c r="CB650" s="99"/>
      <c r="CC650" s="99"/>
      <c r="CD650" s="99"/>
      <c r="CE650" s="99"/>
      <c r="CF650" s="99"/>
    </row>
    <row r="651" spans="1:84" s="16" customFormat="1" ht="16.5" customHeight="1" x14ac:dyDescent="0.2">
      <c r="A651" s="36"/>
      <c r="B651" s="36"/>
      <c r="C651" s="44"/>
      <c r="D651" s="158"/>
      <c r="E651" s="70" t="s">
        <v>63</v>
      </c>
      <c r="F651" s="37"/>
      <c r="G651" s="38"/>
      <c r="H651" s="39"/>
      <c r="I651" s="39"/>
      <c r="J651" s="39"/>
      <c r="K651" s="119"/>
      <c r="L651" s="119"/>
      <c r="M651" s="119"/>
      <c r="N651" s="119"/>
      <c r="O651" s="150"/>
      <c r="P651" s="38"/>
      <c r="Q651" s="39"/>
      <c r="R651" s="39"/>
      <c r="S651" s="39"/>
      <c r="T651" s="39"/>
      <c r="U651" s="10"/>
      <c r="V651" s="99"/>
      <c r="W651" s="99"/>
      <c r="X651" s="99"/>
      <c r="Y651" s="99"/>
      <c r="Z651" s="99"/>
      <c r="AA651" s="99"/>
      <c r="AB651" s="99"/>
      <c r="AC651" s="99"/>
      <c r="AD651" s="99"/>
      <c r="AE651" s="99"/>
      <c r="AF651" s="99"/>
      <c r="AG651" s="99"/>
      <c r="AH651" s="99"/>
      <c r="AI651" s="99"/>
      <c r="AJ651" s="99"/>
      <c r="AK651" s="99"/>
      <c r="AL651" s="99"/>
      <c r="AM651" s="99"/>
      <c r="AN651" s="99"/>
      <c r="AO651" s="99"/>
      <c r="AP651" s="99"/>
      <c r="AQ651" s="99"/>
      <c r="AR651" s="99"/>
      <c r="AS651" s="99"/>
      <c r="AT651" s="99"/>
      <c r="AU651" s="99"/>
      <c r="AV651" s="99"/>
      <c r="AW651" s="99"/>
      <c r="AX651" s="99"/>
      <c r="AY651" s="99"/>
      <c r="AZ651" s="99"/>
      <c r="BA651" s="99"/>
      <c r="BB651" s="99"/>
      <c r="BC651" s="99"/>
      <c r="BD651" s="99"/>
      <c r="BE651" s="99"/>
      <c r="BF651" s="99"/>
      <c r="BG651" s="99"/>
      <c r="BH651" s="99"/>
      <c r="BI651" s="99"/>
      <c r="BJ651" s="99"/>
      <c r="BK651" s="99"/>
      <c r="BL651" s="99"/>
      <c r="BM651" s="99"/>
      <c r="BN651" s="99"/>
      <c r="BO651" s="99"/>
      <c r="BP651" s="99"/>
      <c r="BQ651" s="99"/>
      <c r="BR651" s="99"/>
      <c r="BS651" s="99"/>
      <c r="BT651" s="99"/>
      <c r="BU651" s="99"/>
      <c r="BV651" s="99"/>
      <c r="BW651" s="99"/>
      <c r="BX651" s="99"/>
      <c r="BY651" s="99"/>
      <c r="BZ651" s="99"/>
      <c r="CA651" s="99"/>
      <c r="CB651" s="99"/>
      <c r="CC651" s="99"/>
      <c r="CD651" s="99"/>
      <c r="CE651" s="99"/>
      <c r="CF651" s="99"/>
    </row>
    <row r="652" spans="1:84" s="16" customFormat="1" ht="16.5" customHeight="1" x14ac:dyDescent="0.2">
      <c r="A652" s="66"/>
      <c r="B652" s="66"/>
      <c r="C652" s="40"/>
      <c r="D652" s="159"/>
      <c r="E652" s="71" t="s">
        <v>64</v>
      </c>
      <c r="F652" s="41">
        <f>F649-F650+F651</f>
        <v>1960070</v>
      </c>
      <c r="G652" s="42">
        <f>G649-G650+G651</f>
        <v>655900</v>
      </c>
      <c r="H652" s="41">
        <f>H649-H650+H651</f>
        <v>655900</v>
      </c>
      <c r="I652" s="55"/>
      <c r="J652" s="55">
        <f>J649-J650+J651</f>
        <v>655900</v>
      </c>
      <c r="K652" s="41"/>
      <c r="L652" s="41"/>
      <c r="M652" s="41"/>
      <c r="N652" s="41"/>
      <c r="O652" s="43"/>
      <c r="P652" s="42">
        <f>P649-P650+P651</f>
        <v>1304170</v>
      </c>
      <c r="Q652" s="55">
        <f>Q649-Q650+Q651</f>
        <v>1304000</v>
      </c>
      <c r="R652" s="55"/>
      <c r="S652" s="55">
        <f>S649-S650+S651</f>
        <v>170</v>
      </c>
      <c r="T652" s="55"/>
      <c r="V652" s="99"/>
      <c r="W652" s="99"/>
      <c r="X652" s="99"/>
      <c r="Y652" s="99"/>
      <c r="Z652" s="99"/>
      <c r="AA652" s="99"/>
      <c r="AB652" s="99"/>
      <c r="AC652" s="99"/>
      <c r="AD652" s="99"/>
      <c r="AE652" s="99"/>
      <c r="AF652" s="99"/>
      <c r="AG652" s="99"/>
      <c r="AH652" s="99"/>
      <c r="AI652" s="99"/>
      <c r="AJ652" s="99"/>
      <c r="AK652" s="99"/>
      <c r="AL652" s="99"/>
      <c r="AM652" s="99"/>
      <c r="AN652" s="99"/>
      <c r="AO652" s="99"/>
      <c r="AP652" s="99"/>
      <c r="AQ652" s="99"/>
      <c r="AR652" s="99"/>
      <c r="AS652" s="99"/>
      <c r="AT652" s="99"/>
      <c r="AU652" s="99"/>
      <c r="AV652" s="99"/>
      <c r="AW652" s="99"/>
      <c r="AX652" s="99"/>
      <c r="AY652" s="99"/>
      <c r="AZ652" s="99"/>
      <c r="BA652" s="99"/>
      <c r="BB652" s="99"/>
      <c r="BC652" s="99"/>
      <c r="BD652" s="99"/>
      <c r="BE652" s="99"/>
      <c r="BF652" s="99"/>
      <c r="BG652" s="99"/>
      <c r="BH652" s="99"/>
      <c r="BI652" s="99"/>
      <c r="BJ652" s="99"/>
      <c r="BK652" s="99"/>
      <c r="BL652" s="99"/>
      <c r="BM652" s="99"/>
      <c r="BN652" s="99"/>
      <c r="BO652" s="99"/>
      <c r="BP652" s="99"/>
      <c r="BQ652" s="99"/>
      <c r="BR652" s="99"/>
      <c r="BS652" s="99"/>
      <c r="BT652" s="99"/>
      <c r="BU652" s="99"/>
      <c r="BV652" s="99"/>
      <c r="BW652" s="99"/>
      <c r="BX652" s="99"/>
      <c r="BY652" s="99"/>
      <c r="BZ652" s="99"/>
      <c r="CA652" s="99"/>
      <c r="CB652" s="99"/>
      <c r="CC652" s="99"/>
      <c r="CD652" s="99"/>
      <c r="CE652" s="99"/>
      <c r="CF652" s="99"/>
    </row>
    <row r="653" spans="1:84" s="1" customFormat="1" ht="15.95" customHeight="1" x14ac:dyDescent="0.2">
      <c r="A653" s="44"/>
      <c r="B653" s="44"/>
      <c r="C653" s="44">
        <v>4300</v>
      </c>
      <c r="D653" s="160" t="s">
        <v>34</v>
      </c>
      <c r="E653" s="70" t="s">
        <v>61</v>
      </c>
      <c r="F653" s="37">
        <f>G653+P653</f>
        <v>478900</v>
      </c>
      <c r="G653" s="38">
        <f>H653+K653+L653+M653</f>
        <v>478900</v>
      </c>
      <c r="H653" s="39">
        <f>SUM(I653:J653)</f>
        <v>478900</v>
      </c>
      <c r="I653" s="39"/>
      <c r="J653" s="39">
        <v>478900</v>
      </c>
      <c r="K653" s="39"/>
      <c r="L653" s="39"/>
      <c r="M653" s="39"/>
      <c r="N653" s="39"/>
      <c r="O653" s="51"/>
      <c r="P653" s="52"/>
      <c r="Q653" s="39"/>
      <c r="R653" s="39"/>
      <c r="S653" s="39"/>
      <c r="T653" s="39"/>
      <c r="V653" s="99"/>
      <c r="W653" s="99"/>
      <c r="X653" s="99"/>
      <c r="Y653" s="99"/>
      <c r="Z653" s="99"/>
      <c r="AA653" s="99"/>
      <c r="AB653" s="99"/>
      <c r="AC653" s="99"/>
      <c r="AD653" s="99"/>
      <c r="AE653" s="99"/>
      <c r="AF653" s="99"/>
      <c r="AG653" s="99"/>
      <c r="AH653" s="99"/>
      <c r="AI653" s="99"/>
      <c r="AJ653" s="99"/>
      <c r="AK653" s="99"/>
      <c r="AL653" s="99"/>
      <c r="AM653" s="99"/>
      <c r="AN653" s="99"/>
      <c r="AO653" s="99"/>
      <c r="AP653" s="99"/>
      <c r="AQ653" s="99"/>
      <c r="AR653" s="99"/>
      <c r="AS653" s="99"/>
      <c r="AT653" s="99"/>
      <c r="AU653" s="99"/>
      <c r="AV653" s="99"/>
      <c r="AW653" s="99"/>
      <c r="AX653" s="99"/>
      <c r="AY653" s="99"/>
      <c r="AZ653" s="99"/>
      <c r="BA653" s="99"/>
      <c r="BB653" s="99"/>
      <c r="BC653" s="99"/>
      <c r="BD653" s="99"/>
      <c r="BE653" s="99"/>
      <c r="BF653" s="99"/>
      <c r="BG653" s="99"/>
      <c r="BH653" s="99"/>
      <c r="BI653" s="99"/>
      <c r="BJ653" s="99"/>
      <c r="BK653" s="99"/>
      <c r="BL653" s="99"/>
      <c r="BM653" s="99"/>
      <c r="BN653" s="99"/>
      <c r="BO653" s="99"/>
      <c r="BP653" s="99"/>
      <c r="BQ653" s="99"/>
      <c r="BR653" s="99"/>
      <c r="BS653" s="99"/>
      <c r="BT653" s="99"/>
      <c r="BU653" s="99"/>
      <c r="BV653" s="99"/>
      <c r="BW653" s="99"/>
      <c r="BX653" s="99"/>
      <c r="BY653" s="99"/>
      <c r="BZ653" s="99"/>
      <c r="CA653" s="99"/>
      <c r="CB653" s="99"/>
      <c r="CC653" s="99"/>
      <c r="CD653" s="99"/>
      <c r="CE653" s="99"/>
      <c r="CF653" s="99"/>
    </row>
    <row r="654" spans="1:84" s="9" customFormat="1" ht="15.95" customHeight="1" x14ac:dyDescent="0.2">
      <c r="A654" s="36"/>
      <c r="B654" s="36"/>
      <c r="C654" s="44"/>
      <c r="D654" s="161"/>
      <c r="E654" s="70" t="s">
        <v>62</v>
      </c>
      <c r="F654" s="37">
        <f>G654+P654</f>
        <v>5000</v>
      </c>
      <c r="G654" s="38">
        <f>H654+K654+L654+M654</f>
        <v>5000</v>
      </c>
      <c r="H654" s="39">
        <f>SUM(I654:J654)</f>
        <v>5000</v>
      </c>
      <c r="I654" s="39"/>
      <c r="J654" s="39">
        <v>5000</v>
      </c>
      <c r="K654" s="39"/>
      <c r="L654" s="39"/>
      <c r="M654" s="39"/>
      <c r="N654" s="39"/>
      <c r="O654" s="51"/>
      <c r="P654" s="38"/>
      <c r="Q654" s="39"/>
      <c r="R654" s="39"/>
      <c r="S654" s="39"/>
      <c r="T654" s="39"/>
      <c r="V654" s="99"/>
      <c r="W654" s="99"/>
      <c r="X654" s="99"/>
      <c r="Y654" s="99"/>
      <c r="Z654" s="99"/>
      <c r="AA654" s="99"/>
      <c r="AB654" s="99"/>
      <c r="AC654" s="99"/>
      <c r="AD654" s="99"/>
      <c r="AE654" s="99"/>
      <c r="AF654" s="99"/>
      <c r="AG654" s="99"/>
      <c r="AH654" s="99"/>
      <c r="AI654" s="99"/>
      <c r="AJ654" s="99"/>
      <c r="AK654" s="99"/>
      <c r="AL654" s="99"/>
      <c r="AM654" s="99"/>
      <c r="AN654" s="99"/>
      <c r="AO654" s="99"/>
      <c r="AP654" s="99"/>
      <c r="AQ654" s="99"/>
      <c r="AR654" s="99"/>
      <c r="AS654" s="99"/>
      <c r="AT654" s="99"/>
      <c r="AU654" s="99"/>
      <c r="AV654" s="99"/>
      <c r="AW654" s="99"/>
      <c r="AX654" s="99"/>
      <c r="AY654" s="99"/>
      <c r="AZ654" s="99"/>
      <c r="BA654" s="99"/>
      <c r="BB654" s="99"/>
      <c r="BC654" s="99"/>
      <c r="BD654" s="99"/>
      <c r="BE654" s="99"/>
      <c r="BF654" s="99"/>
      <c r="BG654" s="99"/>
      <c r="BH654" s="99"/>
      <c r="BI654" s="99"/>
      <c r="BJ654" s="99"/>
      <c r="BK654" s="99"/>
      <c r="BL654" s="99"/>
      <c r="BM654" s="99"/>
      <c r="BN654" s="99"/>
      <c r="BO654" s="99"/>
      <c r="BP654" s="99"/>
      <c r="BQ654" s="99"/>
      <c r="BR654" s="99"/>
      <c r="BS654" s="99"/>
      <c r="BT654" s="99"/>
      <c r="BU654" s="99"/>
      <c r="BV654" s="99"/>
      <c r="BW654" s="99"/>
      <c r="BX654" s="99"/>
      <c r="BY654" s="99"/>
      <c r="BZ654" s="99"/>
      <c r="CA654" s="99"/>
      <c r="CB654" s="99"/>
      <c r="CC654" s="99"/>
      <c r="CD654" s="99"/>
      <c r="CE654" s="99"/>
      <c r="CF654" s="99"/>
    </row>
    <row r="655" spans="1:84" s="9" customFormat="1" ht="15.95" customHeight="1" x14ac:dyDescent="0.2">
      <c r="A655" s="36"/>
      <c r="B655" s="36"/>
      <c r="C655" s="44"/>
      <c r="D655" s="161"/>
      <c r="E655" s="70" t="s">
        <v>63</v>
      </c>
      <c r="F655" s="37"/>
      <c r="G655" s="38"/>
      <c r="H655" s="39"/>
      <c r="I655" s="39"/>
      <c r="J655" s="39"/>
      <c r="K655" s="39"/>
      <c r="L655" s="39"/>
      <c r="M655" s="39"/>
      <c r="N655" s="39"/>
      <c r="O655" s="51"/>
      <c r="P655" s="38"/>
      <c r="Q655" s="39"/>
      <c r="R655" s="39"/>
      <c r="S655" s="39"/>
      <c r="T655" s="39"/>
      <c r="V655" s="99"/>
      <c r="W655" s="99"/>
      <c r="X655" s="99"/>
      <c r="Y655" s="99"/>
      <c r="Z655" s="99"/>
      <c r="AA655" s="99"/>
      <c r="AB655" s="99"/>
      <c r="AC655" s="99"/>
      <c r="AD655" s="99"/>
      <c r="AE655" s="99"/>
      <c r="AF655" s="99"/>
      <c r="AG655" s="99"/>
      <c r="AH655" s="99"/>
      <c r="AI655" s="99"/>
      <c r="AJ655" s="99"/>
      <c r="AK655" s="99"/>
      <c r="AL655" s="99"/>
      <c r="AM655" s="99"/>
      <c r="AN655" s="99"/>
      <c r="AO655" s="99"/>
      <c r="AP655" s="99"/>
      <c r="AQ655" s="99"/>
      <c r="AR655" s="99"/>
      <c r="AS655" s="99"/>
      <c r="AT655" s="99"/>
      <c r="AU655" s="99"/>
      <c r="AV655" s="99"/>
      <c r="AW655" s="99"/>
      <c r="AX655" s="99"/>
      <c r="AY655" s="99"/>
      <c r="AZ655" s="99"/>
      <c r="BA655" s="99"/>
      <c r="BB655" s="99"/>
      <c r="BC655" s="99"/>
      <c r="BD655" s="99"/>
      <c r="BE655" s="99"/>
      <c r="BF655" s="99"/>
      <c r="BG655" s="99"/>
      <c r="BH655" s="99"/>
      <c r="BI655" s="99"/>
      <c r="BJ655" s="99"/>
      <c r="BK655" s="99"/>
      <c r="BL655" s="99"/>
      <c r="BM655" s="99"/>
      <c r="BN655" s="99"/>
      <c r="BO655" s="99"/>
      <c r="BP655" s="99"/>
      <c r="BQ655" s="99"/>
      <c r="BR655" s="99"/>
      <c r="BS655" s="99"/>
      <c r="BT655" s="99"/>
      <c r="BU655" s="99"/>
      <c r="BV655" s="99"/>
      <c r="BW655" s="99"/>
      <c r="BX655" s="99"/>
      <c r="BY655" s="99"/>
      <c r="BZ655" s="99"/>
      <c r="CA655" s="99"/>
      <c r="CB655" s="99"/>
      <c r="CC655" s="99"/>
      <c r="CD655" s="99"/>
      <c r="CE655" s="99"/>
      <c r="CF655" s="99"/>
    </row>
    <row r="656" spans="1:84" s="16" customFormat="1" ht="15.95" customHeight="1" x14ac:dyDescent="0.2">
      <c r="A656" s="66"/>
      <c r="B656" s="66"/>
      <c r="C656" s="40"/>
      <c r="D656" s="162"/>
      <c r="E656" s="71" t="s">
        <v>64</v>
      </c>
      <c r="F656" s="41">
        <f>F653-F654+F655</f>
        <v>473900</v>
      </c>
      <c r="G656" s="42">
        <f>G653-G654+G655</f>
        <v>473900</v>
      </c>
      <c r="H656" s="41">
        <f>H653-H654+H655</f>
        <v>473900</v>
      </c>
      <c r="I656" s="41"/>
      <c r="J656" s="41">
        <f>J653-J654+J655</f>
        <v>473900</v>
      </c>
      <c r="K656" s="41"/>
      <c r="L656" s="41"/>
      <c r="M656" s="41"/>
      <c r="N656" s="41"/>
      <c r="O656" s="43"/>
      <c r="P656" s="42"/>
      <c r="Q656" s="41"/>
      <c r="R656" s="41"/>
      <c r="S656" s="55"/>
      <c r="T656" s="55"/>
      <c r="V656" s="99"/>
      <c r="W656" s="99"/>
      <c r="X656" s="99"/>
      <c r="Y656" s="99"/>
      <c r="Z656" s="99"/>
      <c r="AA656" s="99"/>
      <c r="AB656" s="99"/>
      <c r="AC656" s="99"/>
      <c r="AD656" s="99"/>
      <c r="AE656" s="99"/>
      <c r="AF656" s="99"/>
      <c r="AG656" s="99"/>
      <c r="AH656" s="99"/>
      <c r="AI656" s="99"/>
      <c r="AJ656" s="99"/>
      <c r="AK656" s="99"/>
      <c r="AL656" s="99"/>
      <c r="AM656" s="99"/>
      <c r="AN656" s="99"/>
      <c r="AO656" s="99"/>
      <c r="AP656" s="99"/>
      <c r="AQ656" s="99"/>
      <c r="AR656" s="99"/>
      <c r="AS656" s="99"/>
      <c r="AT656" s="99"/>
      <c r="AU656" s="99"/>
      <c r="AV656" s="99"/>
      <c r="AW656" s="99"/>
      <c r="AX656" s="99"/>
      <c r="AY656" s="99"/>
      <c r="AZ656" s="99"/>
      <c r="BA656" s="99"/>
      <c r="BB656" s="99"/>
      <c r="BC656" s="99"/>
      <c r="BD656" s="99"/>
      <c r="BE656" s="99"/>
      <c r="BF656" s="99"/>
      <c r="BG656" s="99"/>
      <c r="BH656" s="99"/>
      <c r="BI656" s="99"/>
      <c r="BJ656" s="99"/>
      <c r="BK656" s="99"/>
      <c r="BL656" s="99"/>
      <c r="BM656" s="99"/>
      <c r="BN656" s="99"/>
      <c r="BO656" s="99"/>
      <c r="BP656" s="99"/>
      <c r="BQ656" s="99"/>
      <c r="BR656" s="99"/>
      <c r="BS656" s="99"/>
      <c r="BT656" s="99"/>
      <c r="BU656" s="99"/>
      <c r="BV656" s="99"/>
      <c r="BW656" s="99"/>
      <c r="BX656" s="99"/>
      <c r="BY656" s="99"/>
      <c r="BZ656" s="99"/>
      <c r="CA656" s="99"/>
      <c r="CB656" s="99"/>
      <c r="CC656" s="99"/>
      <c r="CD656" s="99"/>
      <c r="CE656" s="99"/>
      <c r="CF656" s="99"/>
    </row>
    <row r="657" spans="1:84" s="1" customFormat="1" ht="15.95" customHeight="1" x14ac:dyDescent="0.2">
      <c r="A657" s="44"/>
      <c r="B657" s="44"/>
      <c r="C657" s="44">
        <v>6050</v>
      </c>
      <c r="D657" s="160" t="s">
        <v>56</v>
      </c>
      <c r="E657" s="70" t="s">
        <v>61</v>
      </c>
      <c r="F657" s="37">
        <f>G657+P657</f>
        <v>1339000</v>
      </c>
      <c r="G657" s="38"/>
      <c r="H657" s="39"/>
      <c r="I657" s="39"/>
      <c r="J657" s="39"/>
      <c r="K657" s="39"/>
      <c r="L657" s="39"/>
      <c r="M657" s="39"/>
      <c r="N657" s="39"/>
      <c r="O657" s="51"/>
      <c r="P657" s="38">
        <f>Q657+S657+T657</f>
        <v>1339000</v>
      </c>
      <c r="Q657" s="39">
        <v>1339000</v>
      </c>
      <c r="R657" s="39"/>
      <c r="S657" s="39"/>
      <c r="T657" s="39"/>
      <c r="V657" s="99"/>
      <c r="W657" s="99"/>
      <c r="X657" s="99"/>
      <c r="Y657" s="99"/>
      <c r="Z657" s="99"/>
      <c r="AA657" s="99"/>
      <c r="AB657" s="99"/>
      <c r="AC657" s="99"/>
      <c r="AD657" s="99"/>
      <c r="AE657" s="99"/>
      <c r="AF657" s="99"/>
      <c r="AG657" s="99"/>
      <c r="AH657" s="99"/>
      <c r="AI657" s="99"/>
      <c r="AJ657" s="99"/>
      <c r="AK657" s="99"/>
      <c r="AL657" s="99"/>
      <c r="AM657" s="99"/>
      <c r="AN657" s="99"/>
      <c r="AO657" s="99"/>
      <c r="AP657" s="99"/>
      <c r="AQ657" s="99"/>
      <c r="AR657" s="99"/>
      <c r="AS657" s="99"/>
      <c r="AT657" s="99"/>
      <c r="AU657" s="99"/>
      <c r="AV657" s="99"/>
      <c r="AW657" s="99"/>
      <c r="AX657" s="99"/>
      <c r="AY657" s="99"/>
      <c r="AZ657" s="99"/>
      <c r="BA657" s="99"/>
      <c r="BB657" s="99"/>
      <c r="BC657" s="99"/>
      <c r="BD657" s="99"/>
      <c r="BE657" s="99"/>
      <c r="BF657" s="99"/>
      <c r="BG657" s="99"/>
      <c r="BH657" s="99"/>
      <c r="BI657" s="99"/>
      <c r="BJ657" s="99"/>
      <c r="BK657" s="99"/>
      <c r="BL657" s="99"/>
      <c r="BM657" s="99"/>
      <c r="BN657" s="99"/>
      <c r="BO657" s="99"/>
      <c r="BP657" s="99"/>
      <c r="BQ657" s="99"/>
      <c r="BR657" s="99"/>
      <c r="BS657" s="99"/>
      <c r="BT657" s="99"/>
      <c r="BU657" s="99"/>
      <c r="BV657" s="99"/>
      <c r="BW657" s="99"/>
      <c r="BX657" s="99"/>
      <c r="BY657" s="99"/>
      <c r="BZ657" s="99"/>
      <c r="CA657" s="99"/>
      <c r="CB657" s="99"/>
      <c r="CC657" s="99"/>
      <c r="CD657" s="99"/>
      <c r="CE657" s="99"/>
      <c r="CF657" s="99"/>
    </row>
    <row r="658" spans="1:84" s="9" customFormat="1" ht="15.95" customHeight="1" x14ac:dyDescent="0.2">
      <c r="A658" s="36"/>
      <c r="B658" s="36"/>
      <c r="C658" s="44"/>
      <c r="D658" s="161"/>
      <c r="E658" s="70" t="s">
        <v>62</v>
      </c>
      <c r="F658" s="37">
        <f>G658+P658</f>
        <v>35000</v>
      </c>
      <c r="G658" s="38"/>
      <c r="H658" s="39"/>
      <c r="I658" s="39"/>
      <c r="J658" s="39"/>
      <c r="K658" s="39"/>
      <c r="L658" s="39"/>
      <c r="M658" s="39"/>
      <c r="N658" s="39"/>
      <c r="O658" s="51"/>
      <c r="P658" s="38">
        <f>Q658+S658+T658</f>
        <v>35000</v>
      </c>
      <c r="Q658" s="39">
        <v>35000</v>
      </c>
      <c r="R658" s="39"/>
      <c r="S658" s="39"/>
      <c r="T658" s="39"/>
      <c r="V658" s="99"/>
      <c r="W658" s="99"/>
      <c r="X658" s="99"/>
      <c r="Y658" s="99"/>
      <c r="Z658" s="99"/>
      <c r="AA658" s="99"/>
      <c r="AB658" s="99"/>
      <c r="AC658" s="99"/>
      <c r="AD658" s="99"/>
      <c r="AE658" s="99"/>
      <c r="AF658" s="99"/>
      <c r="AG658" s="99"/>
      <c r="AH658" s="99"/>
      <c r="AI658" s="99"/>
      <c r="AJ658" s="99"/>
      <c r="AK658" s="99"/>
      <c r="AL658" s="99"/>
      <c r="AM658" s="99"/>
      <c r="AN658" s="99"/>
      <c r="AO658" s="99"/>
      <c r="AP658" s="99"/>
      <c r="AQ658" s="99"/>
      <c r="AR658" s="99"/>
      <c r="AS658" s="99"/>
      <c r="AT658" s="99"/>
      <c r="AU658" s="99"/>
      <c r="AV658" s="99"/>
      <c r="AW658" s="99"/>
      <c r="AX658" s="99"/>
      <c r="AY658" s="99"/>
      <c r="AZ658" s="99"/>
      <c r="BA658" s="99"/>
      <c r="BB658" s="99"/>
      <c r="BC658" s="99"/>
      <c r="BD658" s="99"/>
      <c r="BE658" s="99"/>
      <c r="BF658" s="99"/>
      <c r="BG658" s="99"/>
      <c r="BH658" s="99"/>
      <c r="BI658" s="99"/>
      <c r="BJ658" s="99"/>
      <c r="BK658" s="99"/>
      <c r="BL658" s="99"/>
      <c r="BM658" s="99"/>
      <c r="BN658" s="99"/>
      <c r="BO658" s="99"/>
      <c r="BP658" s="99"/>
      <c r="BQ658" s="99"/>
      <c r="BR658" s="99"/>
      <c r="BS658" s="99"/>
      <c r="BT658" s="99"/>
      <c r="BU658" s="99"/>
      <c r="BV658" s="99"/>
      <c r="BW658" s="99"/>
      <c r="BX658" s="99"/>
      <c r="BY658" s="99"/>
      <c r="BZ658" s="99"/>
      <c r="CA658" s="99"/>
      <c r="CB658" s="99"/>
      <c r="CC658" s="99"/>
      <c r="CD658" s="99"/>
      <c r="CE658" s="99"/>
      <c r="CF658" s="99"/>
    </row>
    <row r="659" spans="1:84" s="9" customFormat="1" ht="15.95" customHeight="1" x14ac:dyDescent="0.2">
      <c r="A659" s="36"/>
      <c r="B659" s="36"/>
      <c r="C659" s="44"/>
      <c r="D659" s="161"/>
      <c r="E659" s="70" t="s">
        <v>63</v>
      </c>
      <c r="F659" s="37"/>
      <c r="G659" s="38"/>
      <c r="H659" s="39"/>
      <c r="I659" s="39"/>
      <c r="J659" s="39"/>
      <c r="K659" s="39"/>
      <c r="L659" s="39"/>
      <c r="M659" s="39"/>
      <c r="N659" s="39"/>
      <c r="O659" s="51"/>
      <c r="P659" s="38"/>
      <c r="Q659" s="39"/>
      <c r="R659" s="39"/>
      <c r="S659" s="39"/>
      <c r="T659" s="39"/>
      <c r="V659" s="99"/>
      <c r="W659" s="99"/>
      <c r="X659" s="99"/>
      <c r="Y659" s="99"/>
      <c r="Z659" s="99"/>
      <c r="AA659" s="99"/>
      <c r="AB659" s="99"/>
      <c r="AC659" s="99"/>
      <c r="AD659" s="99"/>
      <c r="AE659" s="99"/>
      <c r="AF659" s="99"/>
      <c r="AG659" s="99"/>
      <c r="AH659" s="99"/>
      <c r="AI659" s="99"/>
      <c r="AJ659" s="99"/>
      <c r="AK659" s="99"/>
      <c r="AL659" s="99"/>
      <c r="AM659" s="99"/>
      <c r="AN659" s="99"/>
      <c r="AO659" s="99"/>
      <c r="AP659" s="99"/>
      <c r="AQ659" s="99"/>
      <c r="AR659" s="99"/>
      <c r="AS659" s="99"/>
      <c r="AT659" s="99"/>
      <c r="AU659" s="99"/>
      <c r="AV659" s="99"/>
      <c r="AW659" s="99"/>
      <c r="AX659" s="99"/>
      <c r="AY659" s="99"/>
      <c r="AZ659" s="99"/>
      <c r="BA659" s="99"/>
      <c r="BB659" s="99"/>
      <c r="BC659" s="99"/>
      <c r="BD659" s="99"/>
      <c r="BE659" s="99"/>
      <c r="BF659" s="99"/>
      <c r="BG659" s="99"/>
      <c r="BH659" s="99"/>
      <c r="BI659" s="99"/>
      <c r="BJ659" s="99"/>
      <c r="BK659" s="99"/>
      <c r="BL659" s="99"/>
      <c r="BM659" s="99"/>
      <c r="BN659" s="99"/>
      <c r="BO659" s="99"/>
      <c r="BP659" s="99"/>
      <c r="BQ659" s="99"/>
      <c r="BR659" s="99"/>
      <c r="BS659" s="99"/>
      <c r="BT659" s="99"/>
      <c r="BU659" s="99"/>
      <c r="BV659" s="99"/>
      <c r="BW659" s="99"/>
      <c r="BX659" s="99"/>
      <c r="BY659" s="99"/>
      <c r="BZ659" s="99"/>
      <c r="CA659" s="99"/>
      <c r="CB659" s="99"/>
      <c r="CC659" s="99"/>
      <c r="CD659" s="99"/>
      <c r="CE659" s="99"/>
      <c r="CF659" s="99"/>
    </row>
    <row r="660" spans="1:84" s="16" customFormat="1" ht="15.95" customHeight="1" x14ac:dyDescent="0.2">
      <c r="A660" s="66"/>
      <c r="B660" s="66"/>
      <c r="C660" s="40"/>
      <c r="D660" s="162"/>
      <c r="E660" s="71" t="s">
        <v>64</v>
      </c>
      <c r="F660" s="41">
        <f>F657-F658+F659</f>
        <v>1304000</v>
      </c>
      <c r="G660" s="42"/>
      <c r="H660" s="41"/>
      <c r="I660" s="41"/>
      <c r="J660" s="41"/>
      <c r="K660" s="41"/>
      <c r="L660" s="41"/>
      <c r="M660" s="41"/>
      <c r="N660" s="41"/>
      <c r="O660" s="43"/>
      <c r="P660" s="42">
        <f>P657-P658+P659</f>
        <v>1304000</v>
      </c>
      <c r="Q660" s="41">
        <f>Q657-Q658+Q659</f>
        <v>1304000</v>
      </c>
      <c r="R660" s="41"/>
      <c r="S660" s="55"/>
      <c r="T660" s="55"/>
      <c r="V660" s="99"/>
      <c r="W660" s="99"/>
      <c r="X660" s="99"/>
      <c r="Y660" s="99"/>
      <c r="Z660" s="99"/>
      <c r="AA660" s="99"/>
      <c r="AB660" s="99"/>
      <c r="AC660" s="99"/>
      <c r="AD660" s="99"/>
      <c r="AE660" s="99"/>
      <c r="AF660" s="99"/>
      <c r="AG660" s="99"/>
      <c r="AH660" s="99"/>
      <c r="AI660" s="99"/>
      <c r="AJ660" s="99"/>
      <c r="AK660" s="99"/>
      <c r="AL660" s="99"/>
      <c r="AM660" s="99"/>
      <c r="AN660" s="99"/>
      <c r="AO660" s="99"/>
      <c r="AP660" s="99"/>
      <c r="AQ660" s="99"/>
      <c r="AR660" s="99"/>
      <c r="AS660" s="99"/>
      <c r="AT660" s="99"/>
      <c r="AU660" s="99"/>
      <c r="AV660" s="99"/>
      <c r="AW660" s="99"/>
      <c r="AX660" s="99"/>
      <c r="AY660" s="99"/>
      <c r="AZ660" s="99"/>
      <c r="BA660" s="99"/>
      <c r="BB660" s="99"/>
      <c r="BC660" s="99"/>
      <c r="BD660" s="99"/>
      <c r="BE660" s="99"/>
      <c r="BF660" s="99"/>
      <c r="BG660" s="99"/>
      <c r="BH660" s="99"/>
      <c r="BI660" s="99"/>
      <c r="BJ660" s="99"/>
      <c r="BK660" s="99"/>
      <c r="BL660" s="99"/>
      <c r="BM660" s="99"/>
      <c r="BN660" s="99"/>
      <c r="BO660" s="99"/>
      <c r="BP660" s="99"/>
      <c r="BQ660" s="99"/>
      <c r="BR660" s="99"/>
      <c r="BS660" s="99"/>
      <c r="BT660" s="99"/>
      <c r="BU660" s="99"/>
      <c r="BV660" s="99"/>
      <c r="BW660" s="99"/>
      <c r="BX660" s="99"/>
      <c r="BY660" s="99"/>
      <c r="BZ660" s="99"/>
      <c r="CA660" s="99"/>
      <c r="CB660" s="99"/>
      <c r="CC660" s="99"/>
      <c r="CD660" s="99"/>
      <c r="CE660" s="99"/>
      <c r="CF660" s="99"/>
    </row>
    <row r="661" spans="1:84" s="118" customFormat="1" ht="15.95" customHeight="1" x14ac:dyDescent="0.2">
      <c r="A661" s="89"/>
      <c r="B661" s="89"/>
      <c r="C661" s="167" t="s">
        <v>66</v>
      </c>
      <c r="D661" s="168"/>
      <c r="E661" s="168"/>
      <c r="F661" s="168"/>
      <c r="G661" s="168"/>
      <c r="H661" s="168"/>
      <c r="I661" s="168"/>
      <c r="J661" s="168"/>
      <c r="K661" s="168"/>
      <c r="L661" s="168"/>
      <c r="M661" s="168"/>
      <c r="N661" s="168"/>
      <c r="O661" s="168"/>
      <c r="P661" s="168"/>
      <c r="Q661" s="168"/>
      <c r="R661" s="168"/>
      <c r="S661" s="168"/>
      <c r="T661" s="169"/>
    </row>
    <row r="662" spans="1:84" s="118" customFormat="1" ht="15.95" customHeight="1" x14ac:dyDescent="0.2">
      <c r="A662" s="89"/>
      <c r="B662" s="36"/>
      <c r="C662" s="155" t="s">
        <v>109</v>
      </c>
      <c r="D662" s="156"/>
      <c r="E662" s="156"/>
      <c r="F662" s="156"/>
      <c r="G662" s="156"/>
      <c r="H662" s="156"/>
      <c r="I662" s="156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7"/>
    </row>
    <row r="663" spans="1:84" s="118" customFormat="1" ht="15.95" customHeight="1" x14ac:dyDescent="0.2">
      <c r="A663" s="89"/>
      <c r="B663" s="36"/>
      <c r="C663" s="155" t="s">
        <v>112</v>
      </c>
      <c r="D663" s="156"/>
      <c r="E663" s="156"/>
      <c r="F663" s="156"/>
      <c r="G663" s="156"/>
      <c r="H663" s="156"/>
      <c r="I663" s="156"/>
      <c r="J663" s="156"/>
      <c r="K663" s="156"/>
      <c r="L663" s="156"/>
      <c r="M663" s="156"/>
      <c r="N663" s="156"/>
      <c r="O663" s="156"/>
      <c r="P663" s="156"/>
      <c r="Q663" s="156"/>
      <c r="R663" s="156"/>
      <c r="S663" s="156"/>
      <c r="T663" s="157"/>
    </row>
    <row r="664" spans="1:84" s="118" customFormat="1" ht="9" customHeight="1" x14ac:dyDescent="0.2">
      <c r="A664" s="89"/>
      <c r="B664" s="36"/>
      <c r="C664" s="155"/>
      <c r="D664" s="156"/>
      <c r="E664" s="156"/>
      <c r="F664" s="156"/>
      <c r="G664" s="156"/>
      <c r="H664" s="156"/>
      <c r="I664" s="156"/>
      <c r="J664" s="156"/>
      <c r="K664" s="156"/>
      <c r="L664" s="156"/>
      <c r="M664" s="156"/>
      <c r="N664" s="156"/>
      <c r="O664" s="156"/>
      <c r="P664" s="156"/>
      <c r="Q664" s="156"/>
      <c r="R664" s="156"/>
      <c r="S664" s="156"/>
      <c r="T664" s="157"/>
    </row>
    <row r="665" spans="1:84" s="118" customFormat="1" ht="16.5" customHeight="1" x14ac:dyDescent="0.2">
      <c r="A665" s="89"/>
      <c r="B665" s="36"/>
      <c r="C665" s="155" t="s">
        <v>132</v>
      </c>
      <c r="D665" s="156"/>
      <c r="E665" s="156"/>
      <c r="F665" s="156"/>
      <c r="G665" s="156"/>
      <c r="H665" s="156"/>
      <c r="I665" s="156"/>
      <c r="J665" s="156"/>
      <c r="K665" s="156"/>
      <c r="L665" s="156"/>
      <c r="M665" s="156"/>
      <c r="N665" s="156"/>
      <c r="O665" s="156"/>
      <c r="P665" s="156"/>
      <c r="Q665" s="156"/>
      <c r="R665" s="156"/>
      <c r="S665" s="156"/>
      <c r="T665" s="157"/>
    </row>
    <row r="666" spans="1:84" s="118" customFormat="1" ht="27" customHeight="1" x14ac:dyDescent="0.2">
      <c r="A666" s="89"/>
      <c r="B666" s="36"/>
      <c r="C666" s="152" t="s">
        <v>224</v>
      </c>
      <c r="D666" s="153"/>
      <c r="E666" s="153"/>
      <c r="F666" s="153"/>
      <c r="G666" s="153"/>
      <c r="H666" s="153"/>
      <c r="I666" s="153"/>
      <c r="J666" s="153"/>
      <c r="K666" s="153"/>
      <c r="L666" s="153"/>
      <c r="M666" s="153"/>
      <c r="N666" s="153"/>
      <c r="O666" s="153"/>
      <c r="P666" s="153"/>
      <c r="Q666" s="153"/>
      <c r="R666" s="153"/>
      <c r="S666" s="153"/>
      <c r="T666" s="154"/>
    </row>
    <row r="667" spans="1:84" s="1" customFormat="1" ht="16.5" customHeight="1" x14ac:dyDescent="0.2">
      <c r="A667" s="47">
        <v>921</v>
      </c>
      <c r="B667" s="47"/>
      <c r="C667" s="65"/>
      <c r="D667" s="164" t="s">
        <v>17</v>
      </c>
      <c r="E667" s="68" t="s">
        <v>61</v>
      </c>
      <c r="F667" s="24">
        <f>G667+P667</f>
        <v>13868140.26</v>
      </c>
      <c r="G667" s="27">
        <f>H667+K667+L667+M667</f>
        <v>3831592</v>
      </c>
      <c r="H667" s="28">
        <f>SUM(I667:J667)</f>
        <v>15000</v>
      </c>
      <c r="I667" s="28">
        <v>10000</v>
      </c>
      <c r="J667" s="28">
        <v>5000</v>
      </c>
      <c r="K667" s="28">
        <v>3816592</v>
      </c>
      <c r="L667" s="49"/>
      <c r="M667" s="49"/>
      <c r="N667" s="49"/>
      <c r="O667" s="143"/>
      <c r="P667" s="27">
        <f>Q667+S667+T667</f>
        <v>10036548.26</v>
      </c>
      <c r="Q667" s="28">
        <v>9987348.2599999998</v>
      </c>
      <c r="R667" s="28">
        <v>8225604.4299999997</v>
      </c>
      <c r="S667" s="49"/>
      <c r="T667" s="28">
        <v>49200</v>
      </c>
      <c r="U667" s="2"/>
      <c r="V667" s="99"/>
      <c r="W667" s="99"/>
      <c r="X667" s="99"/>
      <c r="Y667" s="99"/>
      <c r="Z667" s="99"/>
      <c r="AA667" s="99"/>
      <c r="AB667" s="99"/>
      <c r="AC667" s="99"/>
      <c r="AD667" s="99"/>
      <c r="AE667" s="99"/>
      <c r="AF667" s="99"/>
      <c r="AG667" s="99"/>
      <c r="AH667" s="99"/>
      <c r="AI667" s="99"/>
      <c r="AJ667" s="99"/>
      <c r="AK667" s="99"/>
      <c r="AL667" s="99"/>
      <c r="AM667" s="99"/>
      <c r="AN667" s="99"/>
      <c r="AO667" s="99"/>
      <c r="AP667" s="99"/>
      <c r="AQ667" s="99"/>
      <c r="AR667" s="99"/>
      <c r="AS667" s="99"/>
      <c r="AT667" s="99"/>
      <c r="AU667" s="99"/>
      <c r="AV667" s="99"/>
      <c r="AW667" s="99"/>
      <c r="AX667" s="99"/>
      <c r="AY667" s="99"/>
      <c r="AZ667" s="99"/>
      <c r="BA667" s="99"/>
      <c r="BB667" s="99"/>
      <c r="BC667" s="99"/>
      <c r="BD667" s="99"/>
      <c r="BE667" s="99"/>
      <c r="BF667" s="99"/>
      <c r="BG667" s="99"/>
      <c r="BH667" s="99"/>
      <c r="BI667" s="99"/>
      <c r="BJ667" s="99"/>
      <c r="BK667" s="99"/>
      <c r="BL667" s="99"/>
      <c r="BM667" s="99"/>
      <c r="BN667" s="99"/>
      <c r="BO667" s="99"/>
      <c r="BP667" s="99"/>
      <c r="BQ667" s="99"/>
      <c r="BR667" s="99"/>
      <c r="BS667" s="99"/>
      <c r="BT667" s="99"/>
      <c r="BU667" s="99"/>
      <c r="BV667" s="99"/>
      <c r="BW667" s="99"/>
      <c r="BX667" s="99"/>
      <c r="BY667" s="99"/>
      <c r="BZ667" s="99"/>
      <c r="CA667" s="99"/>
      <c r="CB667" s="99"/>
      <c r="CC667" s="99"/>
      <c r="CD667" s="99"/>
      <c r="CE667" s="99"/>
      <c r="CF667" s="99"/>
    </row>
    <row r="668" spans="1:84" s="9" customFormat="1" ht="16.5" customHeight="1" x14ac:dyDescent="0.2">
      <c r="A668" s="23"/>
      <c r="B668" s="23"/>
      <c r="C668" s="65"/>
      <c r="D668" s="164"/>
      <c r="E668" s="68" t="s">
        <v>62</v>
      </c>
      <c r="F668" s="24">
        <f>G668+P668</f>
        <v>383449</v>
      </c>
      <c r="G668" s="27"/>
      <c r="H668" s="28"/>
      <c r="I668" s="28"/>
      <c r="J668" s="28"/>
      <c r="K668" s="28"/>
      <c r="L668" s="49"/>
      <c r="M668" s="49"/>
      <c r="N668" s="49"/>
      <c r="O668" s="143"/>
      <c r="P668" s="27">
        <f>Q668+S668+T668</f>
        <v>383449</v>
      </c>
      <c r="Q668" s="28">
        <f>Q672</f>
        <v>383449</v>
      </c>
      <c r="R668" s="28"/>
      <c r="S668" s="49"/>
      <c r="T668" s="28"/>
      <c r="U668" s="10"/>
      <c r="V668" s="99"/>
      <c r="W668" s="99"/>
      <c r="X668" s="99"/>
      <c r="Y668" s="99"/>
      <c r="Z668" s="99"/>
      <c r="AA668" s="99"/>
      <c r="AB668" s="99"/>
      <c r="AC668" s="99"/>
      <c r="AD668" s="99"/>
      <c r="AE668" s="99"/>
      <c r="AF668" s="99"/>
      <c r="AG668" s="99"/>
      <c r="AH668" s="99"/>
      <c r="AI668" s="99"/>
      <c r="AJ668" s="99"/>
      <c r="AK668" s="99"/>
      <c r="AL668" s="99"/>
      <c r="AM668" s="99"/>
      <c r="AN668" s="99"/>
      <c r="AO668" s="99"/>
      <c r="AP668" s="99"/>
      <c r="AQ668" s="99"/>
      <c r="AR668" s="99"/>
      <c r="AS668" s="99"/>
      <c r="AT668" s="99"/>
      <c r="AU668" s="99"/>
      <c r="AV668" s="99"/>
      <c r="AW668" s="99"/>
      <c r="AX668" s="99"/>
      <c r="AY668" s="99"/>
      <c r="AZ668" s="99"/>
      <c r="BA668" s="99"/>
      <c r="BB668" s="99"/>
      <c r="BC668" s="99"/>
      <c r="BD668" s="99"/>
      <c r="BE668" s="99"/>
      <c r="BF668" s="99"/>
      <c r="BG668" s="99"/>
      <c r="BH668" s="99"/>
      <c r="BI668" s="99"/>
      <c r="BJ668" s="99"/>
      <c r="BK668" s="99"/>
      <c r="BL668" s="99"/>
      <c r="BM668" s="99"/>
      <c r="BN668" s="99"/>
      <c r="BO668" s="99"/>
      <c r="BP668" s="99"/>
      <c r="BQ668" s="99"/>
      <c r="BR668" s="99"/>
      <c r="BS668" s="99"/>
      <c r="BT668" s="99"/>
      <c r="BU668" s="99"/>
      <c r="BV668" s="99"/>
      <c r="BW668" s="99"/>
      <c r="BX668" s="99"/>
      <c r="BY668" s="99"/>
      <c r="BZ668" s="99"/>
      <c r="CA668" s="99"/>
      <c r="CB668" s="99"/>
      <c r="CC668" s="99"/>
      <c r="CD668" s="99"/>
      <c r="CE668" s="99"/>
      <c r="CF668" s="99"/>
    </row>
    <row r="669" spans="1:84" s="9" customFormat="1" ht="16.5" customHeight="1" x14ac:dyDescent="0.2">
      <c r="A669" s="23"/>
      <c r="B669" s="23"/>
      <c r="C669" s="65"/>
      <c r="D669" s="164"/>
      <c r="E669" s="68" t="s">
        <v>63</v>
      </c>
      <c r="F669" s="24">
        <f>G669+P669</f>
        <v>383449</v>
      </c>
      <c r="G669" s="27"/>
      <c r="H669" s="28"/>
      <c r="I669" s="28"/>
      <c r="J669" s="28"/>
      <c r="K669" s="28"/>
      <c r="L669" s="49"/>
      <c r="M669" s="49"/>
      <c r="N669" s="49"/>
      <c r="O669" s="143"/>
      <c r="P669" s="27">
        <f>Q669+S669+T669</f>
        <v>383449</v>
      </c>
      <c r="Q669" s="28">
        <f>Q673</f>
        <v>383449</v>
      </c>
      <c r="R669" s="28"/>
      <c r="S669" s="49"/>
      <c r="T669" s="28"/>
      <c r="U669" s="10"/>
      <c r="V669" s="99"/>
      <c r="W669" s="99"/>
      <c r="X669" s="99"/>
      <c r="Y669" s="99"/>
      <c r="Z669" s="99"/>
      <c r="AA669" s="99"/>
      <c r="AB669" s="99"/>
      <c r="AC669" s="99"/>
      <c r="AD669" s="99"/>
      <c r="AE669" s="99"/>
      <c r="AF669" s="99"/>
      <c r="AG669" s="99"/>
      <c r="AH669" s="99"/>
      <c r="AI669" s="99"/>
      <c r="AJ669" s="99"/>
      <c r="AK669" s="99"/>
      <c r="AL669" s="99"/>
      <c r="AM669" s="99"/>
      <c r="AN669" s="99"/>
      <c r="AO669" s="99"/>
      <c r="AP669" s="99"/>
      <c r="AQ669" s="99"/>
      <c r="AR669" s="99"/>
      <c r="AS669" s="99"/>
      <c r="AT669" s="99"/>
      <c r="AU669" s="99"/>
      <c r="AV669" s="99"/>
      <c r="AW669" s="99"/>
      <c r="AX669" s="99"/>
      <c r="AY669" s="99"/>
      <c r="AZ669" s="99"/>
      <c r="BA669" s="99"/>
      <c r="BB669" s="99"/>
      <c r="BC669" s="99"/>
      <c r="BD669" s="99"/>
      <c r="BE669" s="99"/>
      <c r="BF669" s="99"/>
      <c r="BG669" s="99"/>
      <c r="BH669" s="99"/>
      <c r="BI669" s="99"/>
      <c r="BJ669" s="99"/>
      <c r="BK669" s="99"/>
      <c r="BL669" s="99"/>
      <c r="BM669" s="99"/>
      <c r="BN669" s="99"/>
      <c r="BO669" s="99"/>
      <c r="BP669" s="99"/>
      <c r="BQ669" s="99"/>
      <c r="BR669" s="99"/>
      <c r="BS669" s="99"/>
      <c r="BT669" s="99"/>
      <c r="BU669" s="99"/>
      <c r="BV669" s="99"/>
      <c r="BW669" s="99"/>
      <c r="BX669" s="99"/>
      <c r="BY669" s="99"/>
      <c r="BZ669" s="99"/>
      <c r="CA669" s="99"/>
      <c r="CB669" s="99"/>
      <c r="CC669" s="99"/>
      <c r="CD669" s="99"/>
      <c r="CE669" s="99"/>
      <c r="CF669" s="99"/>
    </row>
    <row r="670" spans="1:84" s="16" customFormat="1" ht="16.5" customHeight="1" x14ac:dyDescent="0.2">
      <c r="A670" s="65"/>
      <c r="B670" s="65"/>
      <c r="C670" s="29"/>
      <c r="D670" s="165"/>
      <c r="E670" s="69" t="s">
        <v>64</v>
      </c>
      <c r="F670" s="30">
        <f t="shared" ref="F670:K670" si="41">F667-F668+F669</f>
        <v>13868140.26</v>
      </c>
      <c r="G670" s="31">
        <f t="shared" si="41"/>
        <v>3831592</v>
      </c>
      <c r="H670" s="30">
        <f t="shared" si="41"/>
        <v>15000</v>
      </c>
      <c r="I670" s="30">
        <f t="shared" si="41"/>
        <v>10000</v>
      </c>
      <c r="J670" s="30">
        <f t="shared" si="41"/>
        <v>5000</v>
      </c>
      <c r="K670" s="30">
        <f t="shared" si="41"/>
        <v>3816592</v>
      </c>
      <c r="L670" s="30"/>
      <c r="M670" s="30"/>
      <c r="N670" s="30"/>
      <c r="O670" s="32"/>
      <c r="P670" s="31">
        <f>P667-P668+P669</f>
        <v>10036548.26</v>
      </c>
      <c r="Q670" s="30">
        <f>Q667-Q668+Q669</f>
        <v>9987348.2599999998</v>
      </c>
      <c r="R670" s="30">
        <f>R667-R668+R669</f>
        <v>8225604.4299999997</v>
      </c>
      <c r="S670" s="80"/>
      <c r="T670" s="80">
        <f>T667-T668+T669</f>
        <v>49200</v>
      </c>
      <c r="U670" s="1"/>
      <c r="V670" s="99"/>
      <c r="W670" s="99"/>
      <c r="X670" s="99"/>
      <c r="Y670" s="99"/>
      <c r="Z670" s="99"/>
      <c r="AA670" s="99"/>
      <c r="AB670" s="99"/>
      <c r="AC670" s="99"/>
      <c r="AD670" s="99"/>
      <c r="AE670" s="99"/>
      <c r="AF670" s="99"/>
      <c r="AG670" s="99"/>
      <c r="AH670" s="99"/>
      <c r="AI670" s="99"/>
      <c r="AJ670" s="99"/>
      <c r="AK670" s="99"/>
      <c r="AL670" s="99"/>
      <c r="AM670" s="99"/>
      <c r="AN670" s="99"/>
      <c r="AO670" s="99"/>
      <c r="AP670" s="99"/>
      <c r="AQ670" s="99"/>
      <c r="AR670" s="99"/>
      <c r="AS670" s="99"/>
      <c r="AT670" s="99"/>
      <c r="AU670" s="99"/>
      <c r="AV670" s="99"/>
      <c r="AW670" s="99"/>
      <c r="AX670" s="99"/>
      <c r="AY670" s="99"/>
      <c r="AZ670" s="99"/>
      <c r="BA670" s="99"/>
      <c r="BB670" s="99"/>
      <c r="BC670" s="99"/>
      <c r="BD670" s="99"/>
      <c r="BE670" s="99"/>
      <c r="BF670" s="99"/>
      <c r="BG670" s="99"/>
      <c r="BH670" s="99"/>
      <c r="BI670" s="99"/>
      <c r="BJ670" s="99"/>
      <c r="BK670" s="99"/>
      <c r="BL670" s="99"/>
      <c r="BM670" s="99"/>
      <c r="BN670" s="99"/>
      <c r="BO670" s="99"/>
      <c r="BP670" s="99"/>
      <c r="BQ670" s="99"/>
      <c r="BR670" s="99"/>
      <c r="BS670" s="99"/>
      <c r="BT670" s="99"/>
      <c r="BU670" s="99"/>
      <c r="BV670" s="99"/>
      <c r="BW670" s="99"/>
      <c r="BX670" s="99"/>
      <c r="BY670" s="99"/>
      <c r="BZ670" s="99"/>
      <c r="CA670" s="99"/>
      <c r="CB670" s="99"/>
      <c r="CC670" s="99"/>
      <c r="CD670" s="99"/>
      <c r="CE670" s="99"/>
      <c r="CF670" s="99"/>
    </row>
    <row r="671" spans="1:84" s="1" customFormat="1" ht="16.5" customHeight="1" x14ac:dyDescent="0.2">
      <c r="A671" s="36"/>
      <c r="B671" s="45">
        <v>92120</v>
      </c>
      <c r="C671" s="46"/>
      <c r="D671" s="166" t="s">
        <v>75</v>
      </c>
      <c r="E671" s="70" t="s">
        <v>61</v>
      </c>
      <c r="F671" s="33">
        <f>G671+P671</f>
        <v>9632848.2599999998</v>
      </c>
      <c r="G671" s="34">
        <f>H671+K671+L671+M671</f>
        <v>10000</v>
      </c>
      <c r="H671" s="39">
        <f>SUM(I671:J671)</f>
        <v>10000</v>
      </c>
      <c r="I671" s="35">
        <v>10000</v>
      </c>
      <c r="J671" s="35"/>
      <c r="K671" s="35"/>
      <c r="L671" s="50"/>
      <c r="M671" s="50"/>
      <c r="N671" s="50"/>
      <c r="O671" s="148"/>
      <c r="P671" s="34">
        <f>Q671+S671+T671</f>
        <v>9622848.2599999998</v>
      </c>
      <c r="Q671" s="35">
        <v>9622848.2599999998</v>
      </c>
      <c r="R671" s="35">
        <v>8225604.4299999997</v>
      </c>
      <c r="S671" s="50"/>
      <c r="T671" s="50"/>
      <c r="U671" s="144"/>
      <c r="V671" s="99"/>
      <c r="W671" s="99"/>
      <c r="X671" s="99"/>
      <c r="Y671" s="99"/>
      <c r="Z671" s="99"/>
      <c r="AA671" s="99"/>
      <c r="AB671" s="99"/>
      <c r="AC671" s="99"/>
      <c r="AD671" s="99"/>
      <c r="AE671" s="99"/>
      <c r="AF671" s="99"/>
      <c r="AG671" s="99"/>
      <c r="AH671" s="99"/>
      <c r="AI671" s="99"/>
      <c r="AJ671" s="99"/>
      <c r="AK671" s="99"/>
      <c r="AL671" s="99"/>
      <c r="AM671" s="99"/>
      <c r="AN671" s="99"/>
      <c r="AO671" s="99"/>
      <c r="AP671" s="99"/>
      <c r="AQ671" s="99"/>
      <c r="AR671" s="99"/>
      <c r="AS671" s="99"/>
      <c r="AT671" s="99"/>
      <c r="AU671" s="99"/>
      <c r="AV671" s="99"/>
      <c r="AW671" s="99"/>
      <c r="AX671" s="99"/>
      <c r="AY671" s="99"/>
      <c r="AZ671" s="99"/>
      <c r="BA671" s="99"/>
      <c r="BB671" s="99"/>
      <c r="BC671" s="99"/>
      <c r="BD671" s="99"/>
      <c r="BE671" s="99"/>
      <c r="BF671" s="99"/>
      <c r="BG671" s="99"/>
      <c r="BH671" s="99"/>
      <c r="BI671" s="99"/>
      <c r="BJ671" s="99"/>
      <c r="BK671" s="99"/>
      <c r="BL671" s="99"/>
      <c r="BM671" s="99"/>
      <c r="BN671" s="99"/>
      <c r="BO671" s="99"/>
      <c r="BP671" s="99"/>
      <c r="BQ671" s="99"/>
      <c r="BR671" s="99"/>
      <c r="BS671" s="99"/>
      <c r="BT671" s="99"/>
      <c r="BU671" s="99"/>
      <c r="BV671" s="99"/>
      <c r="BW671" s="99"/>
      <c r="BX671" s="99"/>
      <c r="BY671" s="99"/>
      <c r="BZ671" s="99"/>
      <c r="CA671" s="99"/>
      <c r="CB671" s="99"/>
      <c r="CC671" s="99"/>
      <c r="CD671" s="99"/>
      <c r="CE671" s="99"/>
      <c r="CF671" s="99"/>
    </row>
    <row r="672" spans="1:84" s="9" customFormat="1" ht="16.5" customHeight="1" x14ac:dyDescent="0.2">
      <c r="A672" s="36"/>
      <c r="B672" s="36"/>
      <c r="C672" s="44"/>
      <c r="D672" s="158"/>
      <c r="E672" s="70" t="s">
        <v>62</v>
      </c>
      <c r="F672" s="37">
        <f>G672+P672</f>
        <v>383449</v>
      </c>
      <c r="G672" s="38"/>
      <c r="H672" s="39"/>
      <c r="I672" s="39"/>
      <c r="J672" s="39"/>
      <c r="K672" s="39"/>
      <c r="L672" s="119"/>
      <c r="M672" s="119"/>
      <c r="N672" s="119"/>
      <c r="O672" s="150"/>
      <c r="P672" s="38">
        <f>Q672+S672+T672</f>
        <v>383449</v>
      </c>
      <c r="Q672" s="39">
        <f>Q676</f>
        <v>383449</v>
      </c>
      <c r="R672" s="39"/>
      <c r="S672" s="119"/>
      <c r="T672" s="119"/>
      <c r="U672" s="10"/>
      <c r="V672" s="99"/>
      <c r="W672" s="99"/>
      <c r="X672" s="99"/>
      <c r="Y672" s="99"/>
      <c r="Z672" s="99"/>
      <c r="AA672" s="99"/>
      <c r="AB672" s="99"/>
      <c r="AC672" s="99"/>
      <c r="AD672" s="99"/>
      <c r="AE672" s="99"/>
      <c r="AF672" s="99"/>
      <c r="AG672" s="99"/>
      <c r="AH672" s="99"/>
      <c r="AI672" s="99"/>
      <c r="AJ672" s="99"/>
      <c r="AK672" s="99"/>
      <c r="AL672" s="99"/>
      <c r="AM672" s="99"/>
      <c r="AN672" s="99"/>
      <c r="AO672" s="99"/>
      <c r="AP672" s="99"/>
      <c r="AQ672" s="99"/>
      <c r="AR672" s="99"/>
      <c r="AS672" s="99"/>
      <c r="AT672" s="99"/>
      <c r="AU672" s="99"/>
      <c r="AV672" s="99"/>
      <c r="AW672" s="99"/>
      <c r="AX672" s="99"/>
      <c r="AY672" s="99"/>
      <c r="AZ672" s="99"/>
      <c r="BA672" s="99"/>
      <c r="BB672" s="99"/>
      <c r="BC672" s="99"/>
      <c r="BD672" s="99"/>
      <c r="BE672" s="99"/>
      <c r="BF672" s="99"/>
      <c r="BG672" s="99"/>
      <c r="BH672" s="99"/>
      <c r="BI672" s="99"/>
      <c r="BJ672" s="99"/>
      <c r="BK672" s="99"/>
      <c r="BL672" s="99"/>
      <c r="BM672" s="99"/>
      <c r="BN672" s="99"/>
      <c r="BO672" s="99"/>
      <c r="BP672" s="99"/>
      <c r="BQ672" s="99"/>
      <c r="BR672" s="99"/>
      <c r="BS672" s="99"/>
      <c r="BT672" s="99"/>
      <c r="BU672" s="99"/>
      <c r="BV672" s="99"/>
      <c r="BW672" s="99"/>
      <c r="BX672" s="99"/>
      <c r="BY672" s="99"/>
      <c r="BZ672" s="99"/>
      <c r="CA672" s="99"/>
      <c r="CB672" s="99"/>
      <c r="CC672" s="99"/>
      <c r="CD672" s="99"/>
      <c r="CE672" s="99"/>
      <c r="CF672" s="99"/>
    </row>
    <row r="673" spans="1:84" s="9" customFormat="1" ht="16.5" customHeight="1" x14ac:dyDescent="0.2">
      <c r="A673" s="36"/>
      <c r="B673" s="36"/>
      <c r="C673" s="44"/>
      <c r="D673" s="158"/>
      <c r="E673" s="70" t="s">
        <v>63</v>
      </c>
      <c r="F673" s="37">
        <f>G673+P673</f>
        <v>383449</v>
      </c>
      <c r="G673" s="38"/>
      <c r="H673" s="39"/>
      <c r="I673" s="39"/>
      <c r="J673" s="39"/>
      <c r="K673" s="39"/>
      <c r="L673" s="119"/>
      <c r="M673" s="119"/>
      <c r="N673" s="119"/>
      <c r="O673" s="150"/>
      <c r="P673" s="38">
        <f>Q673+S673+T673</f>
        <v>383449</v>
      </c>
      <c r="Q673" s="39">
        <f>Q677</f>
        <v>383449</v>
      </c>
      <c r="R673" s="39"/>
      <c r="S673" s="119"/>
      <c r="T673" s="119"/>
      <c r="U673" s="10"/>
      <c r="V673" s="99"/>
      <c r="W673" s="99"/>
      <c r="X673" s="99"/>
      <c r="Y673" s="99"/>
      <c r="Z673" s="99"/>
      <c r="AA673" s="99"/>
      <c r="AB673" s="99"/>
      <c r="AC673" s="99"/>
      <c r="AD673" s="99"/>
      <c r="AE673" s="99"/>
      <c r="AF673" s="99"/>
      <c r="AG673" s="99"/>
      <c r="AH673" s="99"/>
      <c r="AI673" s="99"/>
      <c r="AJ673" s="99"/>
      <c r="AK673" s="99"/>
      <c r="AL673" s="99"/>
      <c r="AM673" s="99"/>
      <c r="AN673" s="99"/>
      <c r="AO673" s="99"/>
      <c r="AP673" s="99"/>
      <c r="AQ673" s="99"/>
      <c r="AR673" s="99"/>
      <c r="AS673" s="99"/>
      <c r="AT673" s="99"/>
      <c r="AU673" s="99"/>
      <c r="AV673" s="99"/>
      <c r="AW673" s="99"/>
      <c r="AX673" s="99"/>
      <c r="AY673" s="99"/>
      <c r="AZ673" s="99"/>
      <c r="BA673" s="99"/>
      <c r="BB673" s="99"/>
      <c r="BC673" s="99"/>
      <c r="BD673" s="99"/>
      <c r="BE673" s="99"/>
      <c r="BF673" s="99"/>
      <c r="BG673" s="99"/>
      <c r="BH673" s="99"/>
      <c r="BI673" s="99"/>
      <c r="BJ673" s="99"/>
      <c r="BK673" s="99"/>
      <c r="BL673" s="99"/>
      <c r="BM673" s="99"/>
      <c r="BN673" s="99"/>
      <c r="BO673" s="99"/>
      <c r="BP673" s="99"/>
      <c r="BQ673" s="99"/>
      <c r="BR673" s="99"/>
      <c r="BS673" s="99"/>
      <c r="BT673" s="99"/>
      <c r="BU673" s="99"/>
      <c r="BV673" s="99"/>
      <c r="BW673" s="99"/>
      <c r="BX673" s="99"/>
      <c r="BY673" s="99"/>
      <c r="BZ673" s="99"/>
      <c r="CA673" s="99"/>
      <c r="CB673" s="99"/>
      <c r="CC673" s="99"/>
      <c r="CD673" s="99"/>
      <c r="CE673" s="99"/>
      <c r="CF673" s="99"/>
    </row>
    <row r="674" spans="1:84" s="16" customFormat="1" ht="16.5" customHeight="1" x14ac:dyDescent="0.2">
      <c r="A674" s="66"/>
      <c r="B674" s="66"/>
      <c r="C674" s="40"/>
      <c r="D674" s="159"/>
      <c r="E674" s="71" t="s">
        <v>64</v>
      </c>
      <c r="F674" s="41">
        <f t="shared" ref="F674:I674" si="42">F671-F672+F673</f>
        <v>9632848.2599999998</v>
      </c>
      <c r="G674" s="42">
        <f t="shared" si="42"/>
        <v>10000</v>
      </c>
      <c r="H674" s="41">
        <f t="shared" si="42"/>
        <v>10000</v>
      </c>
      <c r="I674" s="41">
        <f t="shared" si="42"/>
        <v>10000</v>
      </c>
      <c r="J674" s="41"/>
      <c r="K674" s="55"/>
      <c r="L674" s="41"/>
      <c r="M674" s="41"/>
      <c r="N674" s="41"/>
      <c r="O674" s="43"/>
      <c r="P674" s="42">
        <f>P671-P672+P673</f>
        <v>9622848.2599999998</v>
      </c>
      <c r="Q674" s="41">
        <f>Q671-Q672+Q673</f>
        <v>9622848.2599999998</v>
      </c>
      <c r="R674" s="41">
        <f>R671-R672+R673</f>
        <v>8225604.4299999997</v>
      </c>
      <c r="S674" s="55"/>
      <c r="T674" s="55"/>
      <c r="V674" s="99"/>
      <c r="W674" s="99"/>
      <c r="X674" s="99"/>
      <c r="Y674" s="99"/>
      <c r="Z674" s="99"/>
      <c r="AA674" s="99"/>
      <c r="AB674" s="99"/>
      <c r="AC674" s="99"/>
      <c r="AD674" s="99"/>
      <c r="AE674" s="99"/>
      <c r="AF674" s="99"/>
      <c r="AG674" s="99"/>
      <c r="AH674" s="99"/>
      <c r="AI674" s="99"/>
      <c r="AJ674" s="99"/>
      <c r="AK674" s="99"/>
      <c r="AL674" s="99"/>
      <c r="AM674" s="99"/>
      <c r="AN674" s="99"/>
      <c r="AO674" s="99"/>
      <c r="AP674" s="99"/>
      <c r="AQ674" s="99"/>
      <c r="AR674" s="99"/>
      <c r="AS674" s="99"/>
      <c r="AT674" s="99"/>
      <c r="AU674" s="99"/>
      <c r="AV674" s="99"/>
      <c r="AW674" s="99"/>
      <c r="AX674" s="99"/>
      <c r="AY674" s="99"/>
      <c r="AZ674" s="99"/>
      <c r="BA674" s="99"/>
      <c r="BB674" s="99"/>
      <c r="BC674" s="99"/>
      <c r="BD674" s="99"/>
      <c r="BE674" s="99"/>
      <c r="BF674" s="99"/>
      <c r="BG674" s="99"/>
      <c r="BH674" s="99"/>
      <c r="BI674" s="99"/>
      <c r="BJ674" s="99"/>
      <c r="BK674" s="99"/>
      <c r="BL674" s="99"/>
      <c r="BM674" s="99"/>
      <c r="BN674" s="99"/>
      <c r="BO674" s="99"/>
      <c r="BP674" s="99"/>
      <c r="BQ674" s="99"/>
      <c r="BR674" s="99"/>
      <c r="BS674" s="99"/>
      <c r="BT674" s="99"/>
      <c r="BU674" s="99"/>
      <c r="BV674" s="99"/>
      <c r="BW674" s="99"/>
      <c r="BX674" s="99"/>
      <c r="BY674" s="99"/>
      <c r="BZ674" s="99"/>
      <c r="CA674" s="99"/>
      <c r="CB674" s="99"/>
      <c r="CC674" s="99"/>
      <c r="CD674" s="99"/>
      <c r="CE674" s="99"/>
      <c r="CF674" s="99"/>
    </row>
    <row r="675" spans="1:84" s="1" customFormat="1" ht="16.5" customHeight="1" x14ac:dyDescent="0.2">
      <c r="A675" s="44"/>
      <c r="B675" s="44"/>
      <c r="C675" s="44">
        <v>6050</v>
      </c>
      <c r="D675" s="160" t="s">
        <v>56</v>
      </c>
      <c r="E675" s="70" t="s">
        <v>61</v>
      </c>
      <c r="F675" s="37">
        <f>G675+P675</f>
        <v>1397243.83</v>
      </c>
      <c r="G675" s="38"/>
      <c r="H675" s="39"/>
      <c r="I675" s="39"/>
      <c r="J675" s="39"/>
      <c r="K675" s="39"/>
      <c r="L675" s="39"/>
      <c r="M675" s="39"/>
      <c r="N675" s="39"/>
      <c r="O675" s="51"/>
      <c r="P675" s="38">
        <f>Q675+S675+T675</f>
        <v>1397243.83</v>
      </c>
      <c r="Q675" s="39">
        <v>1397243.83</v>
      </c>
      <c r="R675" s="39"/>
      <c r="S675" s="39"/>
      <c r="T675" s="39"/>
      <c r="V675" s="99"/>
      <c r="W675" s="99"/>
      <c r="X675" s="99"/>
      <c r="Y675" s="99"/>
      <c r="Z675" s="99"/>
      <c r="AA675" s="99"/>
      <c r="AB675" s="99"/>
      <c r="AC675" s="99"/>
      <c r="AD675" s="99"/>
      <c r="AE675" s="99"/>
      <c r="AF675" s="99"/>
      <c r="AG675" s="99"/>
      <c r="AH675" s="99"/>
      <c r="AI675" s="99"/>
      <c r="AJ675" s="99"/>
      <c r="AK675" s="99"/>
      <c r="AL675" s="99"/>
      <c r="AM675" s="99"/>
      <c r="AN675" s="99"/>
      <c r="AO675" s="99"/>
      <c r="AP675" s="99"/>
      <c r="AQ675" s="99"/>
      <c r="AR675" s="99"/>
      <c r="AS675" s="99"/>
      <c r="AT675" s="99"/>
      <c r="AU675" s="99"/>
      <c r="AV675" s="99"/>
      <c r="AW675" s="99"/>
      <c r="AX675" s="99"/>
      <c r="AY675" s="99"/>
      <c r="AZ675" s="99"/>
      <c r="BA675" s="99"/>
      <c r="BB675" s="99"/>
      <c r="BC675" s="99"/>
      <c r="BD675" s="99"/>
      <c r="BE675" s="99"/>
      <c r="BF675" s="99"/>
      <c r="BG675" s="99"/>
      <c r="BH675" s="99"/>
      <c r="BI675" s="99"/>
      <c r="BJ675" s="99"/>
      <c r="BK675" s="99"/>
      <c r="BL675" s="99"/>
      <c r="BM675" s="99"/>
      <c r="BN675" s="99"/>
      <c r="BO675" s="99"/>
      <c r="BP675" s="99"/>
      <c r="BQ675" s="99"/>
      <c r="BR675" s="99"/>
      <c r="BS675" s="99"/>
      <c r="BT675" s="99"/>
      <c r="BU675" s="99"/>
      <c r="BV675" s="99"/>
      <c r="BW675" s="99"/>
      <c r="BX675" s="99"/>
      <c r="BY675" s="99"/>
      <c r="BZ675" s="99"/>
      <c r="CA675" s="99"/>
      <c r="CB675" s="99"/>
      <c r="CC675" s="99"/>
      <c r="CD675" s="99"/>
      <c r="CE675" s="99"/>
      <c r="CF675" s="99"/>
    </row>
    <row r="676" spans="1:84" s="9" customFormat="1" ht="16.5" customHeight="1" x14ac:dyDescent="0.2">
      <c r="A676" s="36"/>
      <c r="B676" s="36"/>
      <c r="C676" s="44"/>
      <c r="D676" s="161"/>
      <c r="E676" s="70" t="s">
        <v>62</v>
      </c>
      <c r="F676" s="37">
        <f>G676+P676</f>
        <v>383449</v>
      </c>
      <c r="G676" s="38"/>
      <c r="H676" s="39"/>
      <c r="I676" s="39"/>
      <c r="J676" s="39"/>
      <c r="K676" s="39"/>
      <c r="L676" s="39"/>
      <c r="M676" s="39"/>
      <c r="N676" s="39"/>
      <c r="O676" s="51"/>
      <c r="P676" s="38">
        <f>Q676+S676+T676</f>
        <v>383449</v>
      </c>
      <c r="Q676" s="39">
        <v>383449</v>
      </c>
      <c r="R676" s="39"/>
      <c r="S676" s="39"/>
      <c r="T676" s="39"/>
      <c r="V676" s="99"/>
      <c r="W676" s="99"/>
      <c r="X676" s="99"/>
      <c r="Y676" s="99"/>
      <c r="Z676" s="99"/>
      <c r="AA676" s="99"/>
      <c r="AB676" s="99"/>
      <c r="AC676" s="99"/>
      <c r="AD676" s="99"/>
      <c r="AE676" s="99"/>
      <c r="AF676" s="99"/>
      <c r="AG676" s="99"/>
      <c r="AH676" s="99"/>
      <c r="AI676" s="99"/>
      <c r="AJ676" s="99"/>
      <c r="AK676" s="99"/>
      <c r="AL676" s="99"/>
      <c r="AM676" s="99"/>
      <c r="AN676" s="99"/>
      <c r="AO676" s="99"/>
      <c r="AP676" s="99"/>
      <c r="AQ676" s="99"/>
      <c r="AR676" s="99"/>
      <c r="AS676" s="99"/>
      <c r="AT676" s="99"/>
      <c r="AU676" s="99"/>
      <c r="AV676" s="99"/>
      <c r="AW676" s="99"/>
      <c r="AX676" s="99"/>
      <c r="AY676" s="99"/>
      <c r="AZ676" s="99"/>
      <c r="BA676" s="99"/>
      <c r="BB676" s="99"/>
      <c r="BC676" s="99"/>
      <c r="BD676" s="99"/>
      <c r="BE676" s="99"/>
      <c r="BF676" s="99"/>
      <c r="BG676" s="99"/>
      <c r="BH676" s="99"/>
      <c r="BI676" s="99"/>
      <c r="BJ676" s="99"/>
      <c r="BK676" s="99"/>
      <c r="BL676" s="99"/>
      <c r="BM676" s="99"/>
      <c r="BN676" s="99"/>
      <c r="BO676" s="99"/>
      <c r="BP676" s="99"/>
      <c r="BQ676" s="99"/>
      <c r="BR676" s="99"/>
      <c r="BS676" s="99"/>
      <c r="BT676" s="99"/>
      <c r="BU676" s="99"/>
      <c r="BV676" s="99"/>
      <c r="BW676" s="99"/>
      <c r="BX676" s="99"/>
      <c r="BY676" s="99"/>
      <c r="BZ676" s="99"/>
      <c r="CA676" s="99"/>
      <c r="CB676" s="99"/>
      <c r="CC676" s="99"/>
      <c r="CD676" s="99"/>
      <c r="CE676" s="99"/>
      <c r="CF676" s="99"/>
    </row>
    <row r="677" spans="1:84" s="9" customFormat="1" ht="16.5" customHeight="1" x14ac:dyDescent="0.2">
      <c r="A677" s="36"/>
      <c r="B677" s="36"/>
      <c r="C677" s="44"/>
      <c r="D677" s="161"/>
      <c r="E677" s="70" t="s">
        <v>63</v>
      </c>
      <c r="F677" s="37">
        <f>G677+P677</f>
        <v>383449</v>
      </c>
      <c r="G677" s="38"/>
      <c r="H677" s="39"/>
      <c r="I677" s="39"/>
      <c r="J677" s="39"/>
      <c r="K677" s="39"/>
      <c r="L677" s="39"/>
      <c r="M677" s="39"/>
      <c r="N677" s="39"/>
      <c r="O677" s="51"/>
      <c r="P677" s="38">
        <f>Q677+S677+T677</f>
        <v>383449</v>
      </c>
      <c r="Q677" s="39">
        <v>383449</v>
      </c>
      <c r="R677" s="39"/>
      <c r="S677" s="39"/>
      <c r="T677" s="39"/>
      <c r="V677" s="99"/>
      <c r="W677" s="99"/>
      <c r="X677" s="99"/>
      <c r="Y677" s="99"/>
      <c r="Z677" s="99"/>
      <c r="AA677" s="99"/>
      <c r="AB677" s="99"/>
      <c r="AC677" s="99"/>
      <c r="AD677" s="99"/>
      <c r="AE677" s="99"/>
      <c r="AF677" s="99"/>
      <c r="AG677" s="99"/>
      <c r="AH677" s="99"/>
      <c r="AI677" s="99"/>
      <c r="AJ677" s="99"/>
      <c r="AK677" s="99"/>
      <c r="AL677" s="99"/>
      <c r="AM677" s="99"/>
      <c r="AN677" s="99"/>
      <c r="AO677" s="99"/>
      <c r="AP677" s="99"/>
      <c r="AQ677" s="99"/>
      <c r="AR677" s="99"/>
      <c r="AS677" s="99"/>
      <c r="AT677" s="99"/>
      <c r="AU677" s="99"/>
      <c r="AV677" s="99"/>
      <c r="AW677" s="99"/>
      <c r="AX677" s="99"/>
      <c r="AY677" s="99"/>
      <c r="AZ677" s="99"/>
      <c r="BA677" s="99"/>
      <c r="BB677" s="99"/>
      <c r="BC677" s="99"/>
      <c r="BD677" s="99"/>
      <c r="BE677" s="99"/>
      <c r="BF677" s="99"/>
      <c r="BG677" s="99"/>
      <c r="BH677" s="99"/>
      <c r="BI677" s="99"/>
      <c r="BJ677" s="99"/>
      <c r="BK677" s="99"/>
      <c r="BL677" s="99"/>
      <c r="BM677" s="99"/>
      <c r="BN677" s="99"/>
      <c r="BO677" s="99"/>
      <c r="BP677" s="99"/>
      <c r="BQ677" s="99"/>
      <c r="BR677" s="99"/>
      <c r="BS677" s="99"/>
      <c r="BT677" s="99"/>
      <c r="BU677" s="99"/>
      <c r="BV677" s="99"/>
      <c r="BW677" s="99"/>
      <c r="BX677" s="99"/>
      <c r="BY677" s="99"/>
      <c r="BZ677" s="99"/>
      <c r="CA677" s="99"/>
      <c r="CB677" s="99"/>
      <c r="CC677" s="99"/>
      <c r="CD677" s="99"/>
      <c r="CE677" s="99"/>
      <c r="CF677" s="99"/>
    </row>
    <row r="678" spans="1:84" s="16" customFormat="1" ht="16.5" customHeight="1" x14ac:dyDescent="0.2">
      <c r="A678" s="66"/>
      <c r="B678" s="66"/>
      <c r="C678" s="40"/>
      <c r="D678" s="162"/>
      <c r="E678" s="71" t="s">
        <v>64</v>
      </c>
      <c r="F678" s="41">
        <f>F675-F676+F677</f>
        <v>1397243.83</v>
      </c>
      <c r="G678" s="42"/>
      <c r="H678" s="41"/>
      <c r="I678" s="41"/>
      <c r="J678" s="41"/>
      <c r="K678" s="41"/>
      <c r="L678" s="41"/>
      <c r="M678" s="41"/>
      <c r="N678" s="41"/>
      <c r="O678" s="43"/>
      <c r="P678" s="42">
        <f>P675-P676+P677</f>
        <v>1397243.83</v>
      </c>
      <c r="Q678" s="41">
        <f>Q675-Q676+Q677</f>
        <v>1397243.83</v>
      </c>
      <c r="R678" s="41"/>
      <c r="S678" s="55"/>
      <c r="T678" s="55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99"/>
      <c r="AT678" s="99"/>
      <c r="AU678" s="99"/>
      <c r="AV678" s="99"/>
      <c r="AW678" s="99"/>
      <c r="AX678" s="99"/>
      <c r="AY678" s="99"/>
      <c r="AZ678" s="99"/>
      <c r="BA678" s="99"/>
      <c r="BB678" s="99"/>
      <c r="BC678" s="99"/>
      <c r="BD678" s="99"/>
      <c r="BE678" s="99"/>
      <c r="BF678" s="99"/>
      <c r="BG678" s="99"/>
      <c r="BH678" s="99"/>
      <c r="BI678" s="99"/>
      <c r="BJ678" s="99"/>
      <c r="BK678" s="99"/>
      <c r="BL678" s="99"/>
      <c r="BM678" s="99"/>
      <c r="BN678" s="99"/>
      <c r="BO678" s="99"/>
      <c r="BP678" s="99"/>
      <c r="BQ678" s="99"/>
      <c r="BR678" s="99"/>
      <c r="BS678" s="99"/>
      <c r="BT678" s="99"/>
      <c r="BU678" s="99"/>
      <c r="BV678" s="99"/>
      <c r="BW678" s="99"/>
      <c r="BX678" s="99"/>
      <c r="BY678" s="99"/>
      <c r="BZ678" s="99"/>
      <c r="CA678" s="99"/>
      <c r="CB678" s="99"/>
      <c r="CC678" s="99"/>
      <c r="CD678" s="99"/>
      <c r="CE678" s="99"/>
      <c r="CF678" s="99"/>
    </row>
    <row r="679" spans="1:84" s="118" customFormat="1" ht="16.5" customHeight="1" x14ac:dyDescent="0.2">
      <c r="A679" s="89"/>
      <c r="B679" s="89"/>
      <c r="C679" s="167" t="s">
        <v>66</v>
      </c>
      <c r="D679" s="168"/>
      <c r="E679" s="168"/>
      <c r="F679" s="168"/>
      <c r="G679" s="168"/>
      <c r="H679" s="168"/>
      <c r="I679" s="168"/>
      <c r="J679" s="168"/>
      <c r="K679" s="168"/>
      <c r="L679" s="168"/>
      <c r="M679" s="168"/>
      <c r="N679" s="168"/>
      <c r="O679" s="168"/>
      <c r="P679" s="168"/>
      <c r="Q679" s="168"/>
      <c r="R679" s="168"/>
      <c r="S679" s="168"/>
      <c r="T679" s="169"/>
    </row>
    <row r="680" spans="1:84" s="118" customFormat="1" ht="31.5" customHeight="1" x14ac:dyDescent="0.2">
      <c r="A680" s="89"/>
      <c r="B680" s="36"/>
      <c r="C680" s="155" t="s">
        <v>225</v>
      </c>
      <c r="D680" s="156"/>
      <c r="E680" s="156"/>
      <c r="F680" s="156"/>
      <c r="G680" s="156"/>
      <c r="H680" s="156"/>
      <c r="I680" s="156"/>
      <c r="J680" s="156"/>
      <c r="K680" s="156"/>
      <c r="L680" s="156"/>
      <c r="M680" s="156"/>
      <c r="N680" s="156"/>
      <c r="O680" s="156"/>
      <c r="P680" s="156"/>
      <c r="Q680" s="156"/>
      <c r="R680" s="156"/>
      <c r="S680" s="156"/>
      <c r="T680" s="157"/>
    </row>
    <row r="681" spans="1:84" s="118" customFormat="1" ht="16.5" customHeight="1" x14ac:dyDescent="0.2">
      <c r="A681" s="89"/>
      <c r="B681" s="36"/>
      <c r="C681" s="155" t="s">
        <v>121</v>
      </c>
      <c r="D681" s="156"/>
      <c r="E681" s="156"/>
      <c r="F681" s="156"/>
      <c r="G681" s="156"/>
      <c r="H681" s="156"/>
      <c r="I681" s="156"/>
      <c r="J681" s="156"/>
      <c r="K681" s="156"/>
      <c r="L681" s="156"/>
      <c r="M681" s="156"/>
      <c r="N681" s="156"/>
      <c r="O681" s="156"/>
      <c r="P681" s="156"/>
      <c r="Q681" s="156"/>
      <c r="R681" s="156"/>
      <c r="S681" s="156"/>
      <c r="T681" s="157"/>
    </row>
    <row r="682" spans="1:84" s="118" customFormat="1" ht="16.5" customHeight="1" x14ac:dyDescent="0.2">
      <c r="A682" s="89"/>
      <c r="B682" s="36"/>
      <c r="C682" s="152" t="s">
        <v>226</v>
      </c>
      <c r="D682" s="153"/>
      <c r="E682" s="153"/>
      <c r="F682" s="153"/>
      <c r="G682" s="153"/>
      <c r="H682" s="153"/>
      <c r="I682" s="153"/>
      <c r="J682" s="153"/>
      <c r="K682" s="153"/>
      <c r="L682" s="153"/>
      <c r="M682" s="153"/>
      <c r="N682" s="153"/>
      <c r="O682" s="153"/>
      <c r="P682" s="153"/>
      <c r="Q682" s="153"/>
      <c r="R682" s="153"/>
      <c r="S682" s="153"/>
      <c r="T682" s="154"/>
    </row>
    <row r="683" spans="1:84" ht="18" customHeight="1" x14ac:dyDescent="0.2">
      <c r="A683" s="47"/>
      <c r="B683" s="47"/>
      <c r="C683" s="104"/>
      <c r="D683" s="202" t="s">
        <v>60</v>
      </c>
      <c r="E683" s="72" t="s">
        <v>61</v>
      </c>
      <c r="F683" s="124">
        <f>G683+P683</f>
        <v>206922716.44</v>
      </c>
      <c r="G683" s="53">
        <f>H683+K683+L683+M683+N683+O683</f>
        <v>167403357.47</v>
      </c>
      <c r="H683" s="48">
        <f>SUM(I683:J683)</f>
        <v>110631474.59</v>
      </c>
      <c r="I683" s="122">
        <v>69137241.739999995</v>
      </c>
      <c r="J683" s="122">
        <v>41494232.850000001</v>
      </c>
      <c r="K683" s="122">
        <v>10156076</v>
      </c>
      <c r="L683" s="122">
        <v>42968682.990000002</v>
      </c>
      <c r="M683" s="122">
        <v>1033822.89</v>
      </c>
      <c r="N683" s="122">
        <v>1256539</v>
      </c>
      <c r="O683" s="122">
        <v>1356762</v>
      </c>
      <c r="P683" s="125">
        <f>Q683+S683+T683</f>
        <v>39519358.969999999</v>
      </c>
      <c r="Q683" s="122">
        <v>38580072.969999999</v>
      </c>
      <c r="R683" s="122">
        <v>23221306.43</v>
      </c>
      <c r="S683" s="126">
        <v>170</v>
      </c>
      <c r="T683" s="122">
        <v>939116</v>
      </c>
    </row>
    <row r="684" spans="1:84" ht="18" customHeight="1" x14ac:dyDescent="0.2">
      <c r="A684" s="23"/>
      <c r="B684" s="23"/>
      <c r="C684" s="65"/>
      <c r="D684" s="203"/>
      <c r="E684" s="68" t="s">
        <v>62</v>
      </c>
      <c r="F684" s="24">
        <f>G684+P684</f>
        <v>5945198.29</v>
      </c>
      <c r="G684" s="27">
        <f>H684+K684+L684+M684+N684+O684</f>
        <v>1763661.6</v>
      </c>
      <c r="H684" s="28">
        <f>SUM(I684:J684)</f>
        <v>209363.84</v>
      </c>
      <c r="I684" s="123">
        <f>I11+I31+I62+I78+I156+I171+I197+I417+I478+I493+I554+I569+I668</f>
        <v>147254</v>
      </c>
      <c r="J684" s="123">
        <f>J11+J31+J62+J78+J156+J171+J197+J417+J478+J493+J554+J569+J668</f>
        <v>62109.84</v>
      </c>
      <c r="K684" s="123">
        <f>K11+K31+K62+K78+K156+K171+K197+K417+K478+K493+K554+K569+K668</f>
        <v>7000</v>
      </c>
      <c r="L684" s="123">
        <f>L11+L31+L62+L78+L156+L171+L197+L417+L478+L493+L554+L569+L668</f>
        <v>2000</v>
      </c>
      <c r="M684" s="123">
        <f>M11+M31+M62+M78+M156+M171+M197+M417+M478+M493+M554+M569+M668</f>
        <v>211154.75999999998</v>
      </c>
      <c r="N684" s="123">
        <f>N11+N31+N62+N78+N156+N171+N197+N417+N478+N493+N554+N569+N668</f>
        <v>864000</v>
      </c>
      <c r="O684" s="123">
        <f>O11+O31+O62+O78+O156+O171+O197+O417+O478+O493+O554+O569+O668</f>
        <v>470143</v>
      </c>
      <c r="P684" s="61">
        <f>Q684+S684+T684</f>
        <v>4181536.69</v>
      </c>
      <c r="Q684" s="123">
        <f>Q11+Q31+Q62+Q78+Q156+Q171+Q197+Q417+Q478+Q493+Q554+Q569+Q668</f>
        <v>4101536.69</v>
      </c>
      <c r="R684" s="123">
        <f>R11+R31+R62+R78+R156+R171+R197+R417+R478+R493+R554+R569+R668</f>
        <v>20000</v>
      </c>
      <c r="S684" s="123"/>
      <c r="T684" s="123">
        <f>T11+T31+T62+T78+T156+T171+T197+T417+T478+T493+T554+T569+T668</f>
        <v>80000</v>
      </c>
      <c r="U684" s="3"/>
    </row>
    <row r="685" spans="1:84" ht="18" customHeight="1" x14ac:dyDescent="0.2">
      <c r="A685" s="23"/>
      <c r="B685" s="23"/>
      <c r="C685" s="65"/>
      <c r="D685" s="203"/>
      <c r="E685" s="68" t="s">
        <v>63</v>
      </c>
      <c r="F685" s="24">
        <f>G685+P685</f>
        <v>7184778.5999999996</v>
      </c>
      <c r="G685" s="27">
        <f>H685+K685+L685+M685+N685+O685</f>
        <v>3158959.5999999996</v>
      </c>
      <c r="H685" s="28">
        <f>SUM(I685:J685)</f>
        <v>2340378.84</v>
      </c>
      <c r="I685" s="123">
        <f>I12+I32+I63+I79+I157+I172+I198+I418+I479+I494+I555+I570+I669</f>
        <v>1798526</v>
      </c>
      <c r="J685" s="123">
        <f>J12+J32+J63+J79+J157+J172+J198+J418+J479+J494+J555+J570+J669</f>
        <v>541852.84</v>
      </c>
      <c r="K685" s="123">
        <f>K12+K32+K63+K79+K157+K172+K198+K418+K479+K494+K555+K570+K669</f>
        <v>607470</v>
      </c>
      <c r="L685" s="123"/>
      <c r="M685" s="123">
        <f>M12+M32+M63+M79+M157+M172+M198+M418+M479+M494+M555+M570+M669</f>
        <v>211110.76</v>
      </c>
      <c r="N685" s="123"/>
      <c r="O685" s="123"/>
      <c r="P685" s="61">
        <f>Q685+S685+T685</f>
        <v>4025819</v>
      </c>
      <c r="Q685" s="123">
        <f>Q12+Q32+Q63+Q79+Q157+Q172+Q198+Q418+Q479+Q494+Q555+Q570+Q669</f>
        <v>3585819</v>
      </c>
      <c r="R685" s="123">
        <f>R12+R32+R63+R79+R157+R172+R198+R418+R479+R494+R555+R570+R669</f>
        <v>102500</v>
      </c>
      <c r="S685" s="123"/>
      <c r="T685" s="123">
        <f>T12+T32+T63+T79+T157+T172+T198+T418+T479+T494+T555+T570+T669</f>
        <v>440000</v>
      </c>
      <c r="U685" s="3"/>
    </row>
    <row r="686" spans="1:84" ht="18" customHeight="1" x14ac:dyDescent="0.2">
      <c r="A686" s="29"/>
      <c r="B686" s="29"/>
      <c r="C686" s="29"/>
      <c r="D686" s="204"/>
      <c r="E686" s="69" t="s">
        <v>64</v>
      </c>
      <c r="F686" s="30">
        <f t="shared" ref="F686:T686" si="43">F683-F684+F685</f>
        <v>208162296.75</v>
      </c>
      <c r="G686" s="31">
        <f t="shared" si="43"/>
        <v>168798655.47</v>
      </c>
      <c r="H686" s="30">
        <f t="shared" si="43"/>
        <v>112762489.59</v>
      </c>
      <c r="I686" s="30">
        <f t="shared" si="43"/>
        <v>70788513.739999995</v>
      </c>
      <c r="J686" s="30">
        <f t="shared" ref="J686:O686" si="44">J683-J684+J685</f>
        <v>41973975.850000001</v>
      </c>
      <c r="K686" s="30">
        <f t="shared" si="44"/>
        <v>10756546</v>
      </c>
      <c r="L686" s="30">
        <f t="shared" si="44"/>
        <v>42966682.990000002</v>
      </c>
      <c r="M686" s="30">
        <f t="shared" si="44"/>
        <v>1033778.89</v>
      </c>
      <c r="N686" s="30">
        <f t="shared" si="44"/>
        <v>392539</v>
      </c>
      <c r="O686" s="30">
        <f t="shared" si="44"/>
        <v>886619</v>
      </c>
      <c r="P686" s="31">
        <f t="shared" si="43"/>
        <v>39363641.280000001</v>
      </c>
      <c r="Q686" s="30">
        <f t="shared" si="43"/>
        <v>38064355.280000001</v>
      </c>
      <c r="R686" s="30">
        <f t="shared" si="43"/>
        <v>23303806.43</v>
      </c>
      <c r="S686" s="30">
        <f t="shared" si="43"/>
        <v>170</v>
      </c>
      <c r="T686" s="80">
        <f t="shared" si="43"/>
        <v>1299116</v>
      </c>
      <c r="U686" s="1"/>
    </row>
    <row r="687" spans="1:84" s="117" customFormat="1" ht="15.75" customHeight="1" x14ac:dyDescent="0.2">
      <c r="A687" s="106"/>
      <c r="B687" s="106"/>
      <c r="C687" s="106"/>
      <c r="D687" s="110"/>
      <c r="E687" s="107"/>
      <c r="F687" s="111"/>
      <c r="G687" s="112"/>
      <c r="H687" s="113"/>
      <c r="I687" s="114"/>
      <c r="J687" s="114"/>
      <c r="K687" s="115"/>
      <c r="L687" s="115"/>
      <c r="M687" s="114"/>
      <c r="N687" s="114"/>
      <c r="O687" s="114"/>
      <c r="P687" s="108"/>
      <c r="Q687" s="109"/>
      <c r="R687" s="116"/>
      <c r="S687" s="116"/>
      <c r="T687" s="113"/>
    </row>
    <row r="688" spans="1:84" s="117" customFormat="1" ht="15.75" customHeight="1" x14ac:dyDescent="0.2">
      <c r="A688" s="106"/>
      <c r="B688" s="106"/>
      <c r="C688" s="106"/>
      <c r="D688" s="110"/>
      <c r="E688" s="107"/>
      <c r="F688" s="111"/>
      <c r="G688" s="112"/>
      <c r="H688" s="113"/>
      <c r="I688" s="114"/>
      <c r="J688" s="114"/>
      <c r="K688" s="115"/>
      <c r="L688" s="115"/>
      <c r="M688" s="114"/>
      <c r="N688" s="114"/>
      <c r="O688" s="114"/>
      <c r="P688" s="108"/>
      <c r="Q688" s="109"/>
      <c r="R688" s="116"/>
      <c r="S688" s="116"/>
      <c r="T688" s="113"/>
    </row>
    <row r="689" spans="1:20" s="117" customFormat="1" ht="15.75" customHeight="1" x14ac:dyDescent="0.2">
      <c r="A689" s="106"/>
      <c r="B689" s="106"/>
      <c r="C689" s="106"/>
      <c r="D689" s="110"/>
      <c r="E689" s="107"/>
      <c r="F689" s="111"/>
      <c r="G689" s="112"/>
      <c r="H689" s="113"/>
      <c r="I689" s="114"/>
      <c r="J689" s="114"/>
      <c r="K689" s="115"/>
      <c r="L689" s="115"/>
      <c r="M689" s="114"/>
      <c r="N689" s="114"/>
      <c r="O689" s="114"/>
      <c r="P689" s="108"/>
      <c r="Q689" s="109"/>
      <c r="R689" s="116"/>
      <c r="S689" s="116"/>
      <c r="T689" s="113"/>
    </row>
    <row r="690" spans="1:20" s="117" customFormat="1" ht="15.75" customHeight="1" x14ac:dyDescent="0.2">
      <c r="A690" s="106"/>
      <c r="B690" s="106"/>
      <c r="C690" s="106"/>
      <c r="D690" s="110"/>
      <c r="E690" s="107"/>
      <c r="F690" s="111"/>
      <c r="G690" s="112"/>
      <c r="H690" s="113"/>
      <c r="I690" s="114"/>
      <c r="J690" s="114"/>
      <c r="K690" s="115"/>
      <c r="L690" s="115"/>
      <c r="M690" s="114"/>
      <c r="N690" s="114"/>
      <c r="O690" s="114"/>
      <c r="P690" s="108"/>
      <c r="Q690" s="109"/>
      <c r="R690" s="116"/>
      <c r="S690" s="116"/>
      <c r="T690" s="113"/>
    </row>
  </sheetData>
  <mergeCells count="345">
    <mergeCell ref="C316:T316"/>
    <mergeCell ref="C45:T45"/>
    <mergeCell ref="C46:T46"/>
    <mergeCell ref="C47:T47"/>
    <mergeCell ref="C48:T48"/>
    <mergeCell ref="C49:T49"/>
    <mergeCell ref="C298:T298"/>
    <mergeCell ref="C299:T299"/>
    <mergeCell ref="C304:T304"/>
    <mergeCell ref="C300:T300"/>
    <mergeCell ref="C301:T301"/>
    <mergeCell ref="C302:T302"/>
    <mergeCell ref="D311:D314"/>
    <mergeCell ref="C306:T306"/>
    <mergeCell ref="C315:T315"/>
    <mergeCell ref="C248:T248"/>
    <mergeCell ref="C249:T249"/>
    <mergeCell ref="C245:T245"/>
    <mergeCell ref="C246:T246"/>
    <mergeCell ref="C247:T247"/>
    <mergeCell ref="C303:T303"/>
    <mergeCell ref="C292:T292"/>
    <mergeCell ref="C293:T293"/>
    <mergeCell ref="C228:T228"/>
    <mergeCell ref="C229:T229"/>
    <mergeCell ref="C238:T238"/>
    <mergeCell ref="C291:T291"/>
    <mergeCell ref="C268:T268"/>
    <mergeCell ref="C269:T269"/>
    <mergeCell ref="C270:T270"/>
    <mergeCell ref="C271:T271"/>
    <mergeCell ref="C272:T272"/>
    <mergeCell ref="C239:T239"/>
    <mergeCell ref="C240:T240"/>
    <mergeCell ref="C241:T241"/>
    <mergeCell ref="C242:T242"/>
    <mergeCell ref="C243:T243"/>
    <mergeCell ref="C244:T244"/>
    <mergeCell ref="C234:T234"/>
    <mergeCell ref="C266:T266"/>
    <mergeCell ref="C267:T267"/>
    <mergeCell ref="D353:D356"/>
    <mergeCell ref="D329:D332"/>
    <mergeCell ref="C341:T341"/>
    <mergeCell ref="C342:T342"/>
    <mergeCell ref="C348:T348"/>
    <mergeCell ref="C343:T343"/>
    <mergeCell ref="C344:T344"/>
    <mergeCell ref="C347:T347"/>
    <mergeCell ref="D287:D290"/>
    <mergeCell ref="D279:D282"/>
    <mergeCell ref="D283:D286"/>
    <mergeCell ref="D307:D310"/>
    <mergeCell ref="C305:T305"/>
    <mergeCell ref="D318:D321"/>
    <mergeCell ref="C317:T317"/>
    <mergeCell ref="C326:T326"/>
    <mergeCell ref="C327:T327"/>
    <mergeCell ref="C328:T328"/>
    <mergeCell ref="C294:T294"/>
    <mergeCell ref="C295:T295"/>
    <mergeCell ref="C296:T296"/>
    <mergeCell ref="C297:T297"/>
    <mergeCell ref="C415:T415"/>
    <mergeCell ref="C410:T410"/>
    <mergeCell ref="C411:T411"/>
    <mergeCell ref="C412:T412"/>
    <mergeCell ref="C413:T413"/>
    <mergeCell ref="C414:T414"/>
    <mergeCell ref="C345:T345"/>
    <mergeCell ref="C346:T346"/>
    <mergeCell ref="C392:T392"/>
    <mergeCell ref="D400:D403"/>
    <mergeCell ref="D380:D383"/>
    <mergeCell ref="D384:D387"/>
    <mergeCell ref="C393:T393"/>
    <mergeCell ref="C394:T394"/>
    <mergeCell ref="C408:T408"/>
    <mergeCell ref="C409:T409"/>
    <mergeCell ref="C523:T523"/>
    <mergeCell ref="C524:T524"/>
    <mergeCell ref="C522:T522"/>
    <mergeCell ref="C513:T513"/>
    <mergeCell ref="C518:T518"/>
    <mergeCell ref="C519:T519"/>
    <mergeCell ref="D333:D336"/>
    <mergeCell ref="D357:D360"/>
    <mergeCell ref="C368:T368"/>
    <mergeCell ref="C369:T369"/>
    <mergeCell ref="C370:T370"/>
    <mergeCell ref="C388:T388"/>
    <mergeCell ref="C395:T395"/>
    <mergeCell ref="D396:D399"/>
    <mergeCell ref="C389:T389"/>
    <mergeCell ref="C390:T390"/>
    <mergeCell ref="C391:T391"/>
    <mergeCell ref="D361:D364"/>
    <mergeCell ref="D337:D340"/>
    <mergeCell ref="D349:D352"/>
    <mergeCell ref="C365:T365"/>
    <mergeCell ref="C366:T366"/>
    <mergeCell ref="C371:T371"/>
    <mergeCell ref="C367:T367"/>
    <mergeCell ref="C463:T463"/>
    <mergeCell ref="D481:D484"/>
    <mergeCell ref="D439:D442"/>
    <mergeCell ref="D443:D446"/>
    <mergeCell ref="D459:D462"/>
    <mergeCell ref="D420:D423"/>
    <mergeCell ref="D455:D458"/>
    <mergeCell ref="D451:D454"/>
    <mergeCell ref="D424:D427"/>
    <mergeCell ref="C428:T428"/>
    <mergeCell ref="C429:T429"/>
    <mergeCell ref="C430:T430"/>
    <mergeCell ref="D447:D450"/>
    <mergeCell ref="C614:T614"/>
    <mergeCell ref="C634:T634"/>
    <mergeCell ref="C635:T635"/>
    <mergeCell ref="C636:T636"/>
    <mergeCell ref="C637:T637"/>
    <mergeCell ref="C646:T646"/>
    <mergeCell ref="C647:T647"/>
    <mergeCell ref="C648:T648"/>
    <mergeCell ref="D568:D571"/>
    <mergeCell ref="D595:D598"/>
    <mergeCell ref="D615:D618"/>
    <mergeCell ref="C545:T545"/>
    <mergeCell ref="C546:T546"/>
    <mergeCell ref="C552:T552"/>
    <mergeCell ref="D537:D540"/>
    <mergeCell ref="C612:T612"/>
    <mergeCell ref="C613:T613"/>
    <mergeCell ref="C547:T547"/>
    <mergeCell ref="C548:T548"/>
    <mergeCell ref="C549:T549"/>
    <mergeCell ref="C550:T550"/>
    <mergeCell ref="D604:D607"/>
    <mergeCell ref="D608:D611"/>
    <mergeCell ref="D591:D594"/>
    <mergeCell ref="C600:T600"/>
    <mergeCell ref="C601:T601"/>
    <mergeCell ref="C602:T602"/>
    <mergeCell ref="D557:D560"/>
    <mergeCell ref="C551:T551"/>
    <mergeCell ref="C603:T603"/>
    <mergeCell ref="C581:T581"/>
    <mergeCell ref="C582:T582"/>
    <mergeCell ref="C599:T599"/>
    <mergeCell ref="D587:D590"/>
    <mergeCell ref="D583:D586"/>
    <mergeCell ref="C466:T466"/>
    <mergeCell ref="C472:T472"/>
    <mergeCell ref="C473:T473"/>
    <mergeCell ref="C520:T520"/>
    <mergeCell ref="C521:T521"/>
    <mergeCell ref="C514:T514"/>
    <mergeCell ref="C515:T515"/>
    <mergeCell ref="C516:T516"/>
    <mergeCell ref="C517:T517"/>
    <mergeCell ref="D508:D511"/>
    <mergeCell ref="C489:T489"/>
    <mergeCell ref="C490:T490"/>
    <mergeCell ref="C491:T491"/>
    <mergeCell ref="C512:T512"/>
    <mergeCell ref="C73:T73"/>
    <mergeCell ref="D96:D99"/>
    <mergeCell ref="D34:D37"/>
    <mergeCell ref="D69:D72"/>
    <mergeCell ref="D500:D503"/>
    <mergeCell ref="D504:D507"/>
    <mergeCell ref="D254:D257"/>
    <mergeCell ref="D258:D261"/>
    <mergeCell ref="D262:D265"/>
    <mergeCell ref="D126:D129"/>
    <mergeCell ref="D85:D88"/>
    <mergeCell ref="D122:D125"/>
    <mergeCell ref="D138:D141"/>
    <mergeCell ref="D130:D133"/>
    <mergeCell ref="D322:D325"/>
    <mergeCell ref="D376:D379"/>
    <mergeCell ref="D208:D211"/>
    <mergeCell ref="D224:D227"/>
    <mergeCell ref="D159:D162"/>
    <mergeCell ref="C273:T273"/>
    <mergeCell ref="D92:D95"/>
    <mergeCell ref="D204:D207"/>
    <mergeCell ref="D216:D219"/>
    <mergeCell ref="D200:D203"/>
    <mergeCell ref="D65:D68"/>
    <mergeCell ref="N7:N8"/>
    <mergeCell ref="D61:D64"/>
    <mergeCell ref="G6:G8"/>
    <mergeCell ref="D18:D21"/>
    <mergeCell ref="D22:D25"/>
    <mergeCell ref="D14:D17"/>
    <mergeCell ref="G5:T5"/>
    <mergeCell ref="Q6:T6"/>
    <mergeCell ref="Q7:Q8"/>
    <mergeCell ref="L7:L8"/>
    <mergeCell ref="P6:P8"/>
    <mergeCell ref="C28:T28"/>
    <mergeCell ref="C29:T29"/>
    <mergeCell ref="C42:T42"/>
    <mergeCell ref="C43:T43"/>
    <mergeCell ref="C44:T44"/>
    <mergeCell ref="C58:T58"/>
    <mergeCell ref="C59:T59"/>
    <mergeCell ref="C60:T60"/>
    <mergeCell ref="D30:D33"/>
    <mergeCell ref="D50:D53"/>
    <mergeCell ref="D54:D57"/>
    <mergeCell ref="C26:T26"/>
    <mergeCell ref="D683:D686"/>
    <mergeCell ref="D671:D674"/>
    <mergeCell ref="D667:D670"/>
    <mergeCell ref="D627:D630"/>
    <mergeCell ref="D623:D626"/>
    <mergeCell ref="D619:D622"/>
    <mergeCell ref="D638:D641"/>
    <mergeCell ref="D642:D645"/>
    <mergeCell ref="C631:T631"/>
    <mergeCell ref="C632:T632"/>
    <mergeCell ref="C633:T633"/>
    <mergeCell ref="D649:D652"/>
    <mergeCell ref="D657:D660"/>
    <mergeCell ref="C662:T662"/>
    <mergeCell ref="C663:T663"/>
    <mergeCell ref="C679:T679"/>
    <mergeCell ref="C682:T682"/>
    <mergeCell ref="C680:T680"/>
    <mergeCell ref="C681:T681"/>
    <mergeCell ref="C664:T664"/>
    <mergeCell ref="C665:T665"/>
    <mergeCell ref="C666:T666"/>
    <mergeCell ref="C661:T661"/>
    <mergeCell ref="D653:D656"/>
    <mergeCell ref="C105:T105"/>
    <mergeCell ref="D81:D84"/>
    <mergeCell ref="D134:D137"/>
    <mergeCell ref="D106:D109"/>
    <mergeCell ref="D118:D121"/>
    <mergeCell ref="D110:D113"/>
    <mergeCell ref="D114:D117"/>
    <mergeCell ref="D77:D80"/>
    <mergeCell ref="D675:D678"/>
    <mergeCell ref="C235:T235"/>
    <mergeCell ref="C236:T236"/>
    <mergeCell ref="C237:T237"/>
    <mergeCell ref="C167:T167"/>
    <mergeCell ref="C168:T168"/>
    <mergeCell ref="C169:T169"/>
    <mergeCell ref="C182:T182"/>
    <mergeCell ref="C183:T183"/>
    <mergeCell ref="C184:T184"/>
    <mergeCell ref="D189:D192"/>
    <mergeCell ref="D185:D188"/>
    <mergeCell ref="C193:T193"/>
    <mergeCell ref="C194:T194"/>
    <mergeCell ref="C195:T195"/>
    <mergeCell ref="D178:D181"/>
    <mergeCell ref="A1:G1"/>
    <mergeCell ref="B5:B8"/>
    <mergeCell ref="A4:O4"/>
    <mergeCell ref="A5:A8"/>
    <mergeCell ref="C5:C8"/>
    <mergeCell ref="D5:D8"/>
    <mergeCell ref="M7:M8"/>
    <mergeCell ref="H6:O6"/>
    <mergeCell ref="O7:O8"/>
    <mergeCell ref="I7:J7"/>
    <mergeCell ref="H7:H8"/>
    <mergeCell ref="E5:E8"/>
    <mergeCell ref="C152:T152"/>
    <mergeCell ref="C153:T153"/>
    <mergeCell ref="C474:T474"/>
    <mergeCell ref="C475:T475"/>
    <mergeCell ref="C565:T565"/>
    <mergeCell ref="C566:T566"/>
    <mergeCell ref="C27:T27"/>
    <mergeCell ref="T7:T8"/>
    <mergeCell ref="F5:F8"/>
    <mergeCell ref="S7:S8"/>
    <mergeCell ref="K7:K8"/>
    <mergeCell ref="D38:D41"/>
    <mergeCell ref="C74:T74"/>
    <mergeCell ref="C76:T76"/>
    <mergeCell ref="C89:T89"/>
    <mergeCell ref="C90:T90"/>
    <mergeCell ref="C91:T91"/>
    <mergeCell ref="C100:T100"/>
    <mergeCell ref="C101:T101"/>
    <mergeCell ref="C142:T142"/>
    <mergeCell ref="C75:T75"/>
    <mergeCell ref="C102:T102"/>
    <mergeCell ref="C103:T103"/>
    <mergeCell ref="C104:T104"/>
    <mergeCell ref="C580:T580"/>
    <mergeCell ref="D561:D564"/>
    <mergeCell ref="D576:D579"/>
    <mergeCell ref="D212:D215"/>
    <mergeCell ref="D155:D158"/>
    <mergeCell ref="C154:T154"/>
    <mergeCell ref="D572:D575"/>
    <mergeCell ref="D525:D528"/>
    <mergeCell ref="D553:D554"/>
    <mergeCell ref="C274:T274"/>
    <mergeCell ref="D533:D536"/>
    <mergeCell ref="D541:D544"/>
    <mergeCell ref="D404:D407"/>
    <mergeCell ref="D477:D478"/>
    <mergeCell ref="D435:D438"/>
    <mergeCell ref="D372:D375"/>
    <mergeCell ref="D416:D419"/>
    <mergeCell ref="D431:D434"/>
    <mergeCell ref="D529:D532"/>
    <mergeCell ref="D485:D488"/>
    <mergeCell ref="D492:D495"/>
    <mergeCell ref="C464:T464"/>
    <mergeCell ref="C476:T476"/>
    <mergeCell ref="C465:T465"/>
    <mergeCell ref="C567:T567"/>
    <mergeCell ref="C143:T143"/>
    <mergeCell ref="C144:T144"/>
    <mergeCell ref="C145:T145"/>
    <mergeCell ref="C146:T146"/>
    <mergeCell ref="C147:T147"/>
    <mergeCell ref="C148:T148"/>
    <mergeCell ref="D250:D253"/>
    <mergeCell ref="D163:D166"/>
    <mergeCell ref="D196:D199"/>
    <mergeCell ref="D174:D177"/>
    <mergeCell ref="D170:D173"/>
    <mergeCell ref="C230:T230"/>
    <mergeCell ref="C231:T231"/>
    <mergeCell ref="C232:T232"/>
    <mergeCell ref="C233:T233"/>
    <mergeCell ref="C149:T149"/>
    <mergeCell ref="C150:T150"/>
    <mergeCell ref="C151:T151"/>
    <mergeCell ref="C467:T467"/>
    <mergeCell ref="C468:T468"/>
    <mergeCell ref="C469:T469"/>
    <mergeCell ref="C470:T470"/>
    <mergeCell ref="C471:T471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2020-10-12T12:21:00Z</cp:lastPrinted>
  <dcterms:created xsi:type="dcterms:W3CDTF">2000-01-03T19:49:14Z</dcterms:created>
  <dcterms:modified xsi:type="dcterms:W3CDTF">2020-10-12T12:21:36Z</dcterms:modified>
</cp:coreProperties>
</file>