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31_ 10IX2020 zm budzetu 2020\"/>
    </mc:Choice>
  </mc:AlternateContent>
  <bookViews>
    <workbookView xWindow="0" yWindow="0" windowWidth="28800" windowHeight="12435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WYDATKI!$A$1:$T$332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J150" i="1" l="1"/>
  <c r="I151" i="1"/>
  <c r="L155" i="1" l="1"/>
  <c r="L259" i="1"/>
  <c r="J96" i="1"/>
  <c r="I188" i="1"/>
  <c r="I176" i="1" s="1"/>
  <c r="J296" i="1"/>
  <c r="J113" i="1"/>
  <c r="J312" i="1"/>
  <c r="J320" i="1"/>
  <c r="J292" i="1"/>
  <c r="H292" i="1" s="1"/>
  <c r="G292" i="1" s="1"/>
  <c r="F292" i="1" s="1"/>
  <c r="J276" i="1"/>
  <c r="L251" i="1"/>
  <c r="J229" i="1"/>
  <c r="I228" i="1"/>
  <c r="L217" i="1"/>
  <c r="J177" i="1"/>
  <c r="L177" i="1"/>
  <c r="H187" i="1"/>
  <c r="G187" i="1" s="1"/>
  <c r="J166" i="1"/>
  <c r="J131" i="1"/>
  <c r="J130" i="1"/>
  <c r="J104" i="1" s="1"/>
  <c r="J120" i="1"/>
  <c r="J109" i="1"/>
  <c r="I70" i="1"/>
  <c r="L71" i="1"/>
  <c r="L52" i="1" s="1"/>
  <c r="I15" i="1"/>
  <c r="J16" i="1"/>
  <c r="J15" i="1"/>
  <c r="I56" i="1"/>
  <c r="J10" i="1"/>
  <c r="I10" i="1"/>
  <c r="Q10" i="1"/>
  <c r="L151" i="1" l="1"/>
  <c r="I190" i="1"/>
  <c r="H188" i="1"/>
  <c r="G188" i="1" s="1"/>
  <c r="F188" i="1" s="1"/>
  <c r="J151" i="1"/>
  <c r="L150" i="1"/>
  <c r="I150" i="1"/>
  <c r="J105" i="1"/>
  <c r="F187" i="1"/>
  <c r="L76" i="1"/>
  <c r="G75" i="1"/>
  <c r="F75" i="1" s="1"/>
  <c r="G73" i="1"/>
  <c r="H190" i="1" l="1"/>
  <c r="G190" i="1"/>
  <c r="F190" i="1"/>
  <c r="G76" i="1"/>
  <c r="L72" i="1"/>
  <c r="F73" i="1"/>
  <c r="F76" i="1" s="1"/>
  <c r="K132" i="1" l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H170" i="1" l="1"/>
  <c r="H168" i="1"/>
  <c r="H171" i="1" l="1"/>
  <c r="J325" i="1" l="1"/>
  <c r="H296" i="1"/>
  <c r="G296" i="1" s="1"/>
  <c r="F296" i="1" s="1"/>
  <c r="H294" i="1"/>
  <c r="G294" i="1" s="1"/>
  <c r="F294" i="1" s="1"/>
  <c r="H280" i="1"/>
  <c r="G280" i="1" s="1"/>
  <c r="F280" i="1" s="1"/>
  <c r="H278" i="1"/>
  <c r="G278" i="1" s="1"/>
  <c r="F278" i="1" s="1"/>
  <c r="J297" i="1"/>
  <c r="J281" i="1"/>
  <c r="J171" i="1"/>
  <c r="H166" i="1"/>
  <c r="G170" i="1"/>
  <c r="F170" i="1" s="1"/>
  <c r="G168" i="1"/>
  <c r="F168" i="1" s="1"/>
  <c r="H324" i="1"/>
  <c r="G324" i="1" s="1"/>
  <c r="F324" i="1" s="1"/>
  <c r="H322" i="1"/>
  <c r="G322" i="1" s="1"/>
  <c r="L247" i="1"/>
  <c r="L331" i="1" s="1"/>
  <c r="L330" i="1"/>
  <c r="P107" i="1"/>
  <c r="H131" i="1"/>
  <c r="H130" i="1"/>
  <c r="H129" i="1"/>
  <c r="J140" i="1"/>
  <c r="H139" i="1"/>
  <c r="H138" i="1"/>
  <c r="G138" i="1" s="1"/>
  <c r="F138" i="1" s="1"/>
  <c r="H137" i="1"/>
  <c r="G137" i="1" s="1"/>
  <c r="F137" i="1" s="1"/>
  <c r="J136" i="1"/>
  <c r="H135" i="1"/>
  <c r="G135" i="1" s="1"/>
  <c r="F135" i="1" s="1"/>
  <c r="H134" i="1"/>
  <c r="G134" i="1" s="1"/>
  <c r="F134" i="1" s="1"/>
  <c r="H133" i="1"/>
  <c r="G133" i="1" s="1"/>
  <c r="K230" i="1"/>
  <c r="J230" i="1"/>
  <c r="J242" i="1"/>
  <c r="H241" i="1"/>
  <c r="G241" i="1" s="1"/>
  <c r="F241" i="1" s="1"/>
  <c r="H239" i="1"/>
  <c r="G239" i="1" s="1"/>
  <c r="J308" i="1"/>
  <c r="J306" i="1"/>
  <c r="H306" i="1" s="1"/>
  <c r="J313" i="1"/>
  <c r="H312" i="1"/>
  <c r="H310" i="1"/>
  <c r="G310" i="1" s="1"/>
  <c r="F310" i="1" s="1"/>
  <c r="J91" i="1"/>
  <c r="H91" i="1" s="1"/>
  <c r="G91" i="1" s="1"/>
  <c r="L223" i="1"/>
  <c r="G221" i="1"/>
  <c r="F221" i="1" s="1"/>
  <c r="G220" i="1"/>
  <c r="F220" i="1" s="1"/>
  <c r="J301" i="1"/>
  <c r="H300" i="1"/>
  <c r="G300" i="1" s="1"/>
  <c r="F300" i="1" s="1"/>
  <c r="H298" i="1"/>
  <c r="G298" i="1" s="1"/>
  <c r="L293" i="1"/>
  <c r="J285" i="1"/>
  <c r="H284" i="1"/>
  <c r="G284" i="1" s="1"/>
  <c r="F284" i="1" s="1"/>
  <c r="H282" i="1"/>
  <c r="G282" i="1" s="1"/>
  <c r="F282" i="1" s="1"/>
  <c r="I11" i="1"/>
  <c r="L10" i="1"/>
  <c r="J92" i="1"/>
  <c r="J125" i="1"/>
  <c r="H122" i="1"/>
  <c r="G122" i="1" s="1"/>
  <c r="F122" i="1" s="1"/>
  <c r="H124" i="1"/>
  <c r="G124" i="1" s="1"/>
  <c r="F124" i="1" s="1"/>
  <c r="H38" i="1"/>
  <c r="G38" i="1" s="1"/>
  <c r="F38" i="1" s="1"/>
  <c r="J41" i="1"/>
  <c r="H39" i="1"/>
  <c r="G39" i="1" s="1"/>
  <c r="J37" i="1"/>
  <c r="H34" i="1"/>
  <c r="H35" i="1"/>
  <c r="G35" i="1" s="1"/>
  <c r="F35" i="1" s="1"/>
  <c r="J33" i="1"/>
  <c r="H30" i="1"/>
  <c r="G30" i="1" s="1"/>
  <c r="H32" i="1"/>
  <c r="G32" i="1" s="1"/>
  <c r="F32" i="1" s="1"/>
  <c r="J29" i="1"/>
  <c r="H26" i="1"/>
  <c r="H27" i="1"/>
  <c r="G27" i="1" s="1"/>
  <c r="F27" i="1" s="1"/>
  <c r="J25" i="1"/>
  <c r="H22" i="1"/>
  <c r="H23" i="1"/>
  <c r="G23" i="1" s="1"/>
  <c r="F23" i="1" s="1"/>
  <c r="I21" i="1"/>
  <c r="H18" i="1"/>
  <c r="H19" i="1"/>
  <c r="G19" i="1" s="1"/>
  <c r="F19" i="1" s="1"/>
  <c r="I51" i="1"/>
  <c r="I52" i="1"/>
  <c r="H95" i="1"/>
  <c r="G95" i="1" s="1"/>
  <c r="F95" i="1" s="1"/>
  <c r="I238" i="1"/>
  <c r="H235" i="1"/>
  <c r="G235" i="1" s="1"/>
  <c r="F235" i="1" s="1"/>
  <c r="H236" i="1"/>
  <c r="I234" i="1"/>
  <c r="H231" i="1"/>
  <c r="G231" i="1" s="1"/>
  <c r="F231" i="1" s="1"/>
  <c r="H232" i="1"/>
  <c r="H78" i="1"/>
  <c r="G78" i="1" s="1"/>
  <c r="F78" i="1" s="1"/>
  <c r="H82" i="1"/>
  <c r="G82" i="1" s="1"/>
  <c r="F82" i="1" s="1"/>
  <c r="I84" i="1"/>
  <c r="H81" i="1"/>
  <c r="G81" i="1" s="1"/>
  <c r="F81" i="1" s="1"/>
  <c r="I80" i="1"/>
  <c r="H77" i="1"/>
  <c r="L260" i="1"/>
  <c r="G259" i="1"/>
  <c r="F259" i="1" s="1"/>
  <c r="G257" i="1"/>
  <c r="F257" i="1" s="1"/>
  <c r="L256" i="1"/>
  <c r="G255" i="1"/>
  <c r="F255" i="1" s="1"/>
  <c r="G253" i="1"/>
  <c r="F253" i="1" s="1"/>
  <c r="J210" i="1"/>
  <c r="H209" i="1"/>
  <c r="H207" i="1"/>
  <c r="G207" i="1" s="1"/>
  <c r="F207" i="1" s="1"/>
  <c r="J206" i="1"/>
  <c r="H205" i="1"/>
  <c r="G205" i="1" s="1"/>
  <c r="F205" i="1" s="1"/>
  <c r="H203" i="1"/>
  <c r="G203" i="1" s="1"/>
  <c r="F203" i="1" s="1"/>
  <c r="J202" i="1"/>
  <c r="H201" i="1"/>
  <c r="G201" i="1" s="1"/>
  <c r="F201" i="1" s="1"/>
  <c r="H199" i="1"/>
  <c r="G199" i="1" s="1"/>
  <c r="F199" i="1" s="1"/>
  <c r="I198" i="1"/>
  <c r="H196" i="1"/>
  <c r="H195" i="1"/>
  <c r="G195" i="1" s="1"/>
  <c r="F195" i="1" s="1"/>
  <c r="I194" i="1"/>
  <c r="H192" i="1"/>
  <c r="G192" i="1" s="1"/>
  <c r="F192" i="1" s="1"/>
  <c r="H191" i="1"/>
  <c r="G191" i="1" s="1"/>
  <c r="F191" i="1" s="1"/>
  <c r="I186" i="1"/>
  <c r="H184" i="1"/>
  <c r="G184" i="1" s="1"/>
  <c r="F184" i="1" s="1"/>
  <c r="H183" i="1"/>
  <c r="L182" i="1"/>
  <c r="G181" i="1"/>
  <c r="F181" i="1" s="1"/>
  <c r="G179" i="1"/>
  <c r="F179" i="1" s="1"/>
  <c r="L160" i="1"/>
  <c r="G159" i="1"/>
  <c r="F159" i="1" s="1"/>
  <c r="G157" i="1"/>
  <c r="J114" i="1"/>
  <c r="F112" i="1"/>
  <c r="H113" i="1"/>
  <c r="G113" i="1" s="1"/>
  <c r="F113" i="1" s="1"/>
  <c r="H111" i="1"/>
  <c r="G111" i="1" s="1"/>
  <c r="F111" i="1" s="1"/>
  <c r="J98" i="1"/>
  <c r="H96" i="1"/>
  <c r="G96" i="1" s="1"/>
  <c r="F96" i="1" s="1"/>
  <c r="I65" i="1"/>
  <c r="H64" i="1"/>
  <c r="G64" i="1" s="1"/>
  <c r="F64" i="1" s="1"/>
  <c r="H62" i="1"/>
  <c r="G62" i="1" s="1"/>
  <c r="I61" i="1"/>
  <c r="H60" i="1"/>
  <c r="G60" i="1" s="1"/>
  <c r="F60" i="1" s="1"/>
  <c r="H58" i="1"/>
  <c r="I230" i="1"/>
  <c r="H229" i="1"/>
  <c r="H228" i="1"/>
  <c r="I331" i="1" l="1"/>
  <c r="I330" i="1"/>
  <c r="H308" i="1"/>
  <c r="G308" i="1" s="1"/>
  <c r="F308" i="1" s="1"/>
  <c r="J272" i="1"/>
  <c r="L277" i="1"/>
  <c r="H318" i="1"/>
  <c r="G318" i="1" s="1"/>
  <c r="G217" i="1"/>
  <c r="F217" i="1" s="1"/>
  <c r="H320" i="1"/>
  <c r="G320" i="1" s="1"/>
  <c r="F320" i="1" s="1"/>
  <c r="H92" i="1"/>
  <c r="G92" i="1" s="1"/>
  <c r="F92" i="1" s="1"/>
  <c r="J88" i="1"/>
  <c r="H88" i="1" s="1"/>
  <c r="G216" i="1"/>
  <c r="F216" i="1" s="1"/>
  <c r="F260" i="1"/>
  <c r="G260" i="1"/>
  <c r="G256" i="1"/>
  <c r="H41" i="1"/>
  <c r="G166" i="1"/>
  <c r="F166" i="1" s="1"/>
  <c r="G41" i="1"/>
  <c r="F39" i="1"/>
  <c r="F41" i="1" s="1"/>
  <c r="Q17" i="1"/>
  <c r="G84" i="1"/>
  <c r="H84" i="1"/>
  <c r="L167" i="1"/>
  <c r="L219" i="1"/>
  <c r="G251" i="1"/>
  <c r="F251" i="1" s="1"/>
  <c r="I293" i="1"/>
  <c r="I17" i="1"/>
  <c r="H14" i="1"/>
  <c r="G14" i="1" s="1"/>
  <c r="I57" i="1"/>
  <c r="H276" i="1"/>
  <c r="G276" i="1" s="1"/>
  <c r="F276" i="1" s="1"/>
  <c r="H125" i="1"/>
  <c r="G139" i="1"/>
  <c r="F139" i="1" s="1"/>
  <c r="F140" i="1" s="1"/>
  <c r="H140" i="1"/>
  <c r="G202" i="1"/>
  <c r="G196" i="1"/>
  <c r="F196" i="1" s="1"/>
  <c r="F198" i="1" s="1"/>
  <c r="H198" i="1"/>
  <c r="H206" i="1"/>
  <c r="G232" i="1"/>
  <c r="H234" i="1"/>
  <c r="G18" i="1"/>
  <c r="H21" i="1"/>
  <c r="F30" i="1"/>
  <c r="F33" i="1" s="1"/>
  <c r="G33" i="1"/>
  <c r="G34" i="1"/>
  <c r="H37" i="1"/>
  <c r="F202" i="1"/>
  <c r="H33" i="1"/>
  <c r="G242" i="1"/>
  <c r="F239" i="1"/>
  <c r="F242" i="1" s="1"/>
  <c r="G77" i="1"/>
  <c r="H80" i="1"/>
  <c r="G236" i="1"/>
  <c r="F236" i="1" s="1"/>
  <c r="F238" i="1" s="1"/>
  <c r="H238" i="1"/>
  <c r="G26" i="1"/>
  <c r="F26" i="1" s="1"/>
  <c r="F29" i="1" s="1"/>
  <c r="H29" i="1"/>
  <c r="H202" i="1"/>
  <c r="F114" i="1"/>
  <c r="P14" i="1"/>
  <c r="G136" i="1"/>
  <c r="G209" i="1"/>
  <c r="F209" i="1" s="1"/>
  <c r="H210" i="1"/>
  <c r="G312" i="1"/>
  <c r="H313" i="1"/>
  <c r="H15" i="1"/>
  <c r="F182" i="1"/>
  <c r="G129" i="1"/>
  <c r="F129" i="1" s="1"/>
  <c r="F171" i="1"/>
  <c r="F84" i="1"/>
  <c r="H16" i="1"/>
  <c r="G16" i="1" s="1"/>
  <c r="H65" i="1"/>
  <c r="J309" i="1"/>
  <c r="G223" i="1"/>
  <c r="G98" i="1"/>
  <c r="G131" i="1"/>
  <c r="F131" i="1" s="1"/>
  <c r="J11" i="1"/>
  <c r="F297" i="1"/>
  <c r="H114" i="1"/>
  <c r="P50" i="1"/>
  <c r="G22" i="1"/>
  <c r="H25" i="1"/>
  <c r="G182" i="1"/>
  <c r="H186" i="1"/>
  <c r="H290" i="1"/>
  <c r="G290" i="1" s="1"/>
  <c r="H136" i="1"/>
  <c r="G183" i="1"/>
  <c r="F183" i="1" s="1"/>
  <c r="F133" i="1"/>
  <c r="F136" i="1" s="1"/>
  <c r="L156" i="1"/>
  <c r="J132" i="1"/>
  <c r="H54" i="1"/>
  <c r="G54" i="1" s="1"/>
  <c r="H56" i="1"/>
  <c r="H301" i="1"/>
  <c r="K110" i="1"/>
  <c r="F256" i="1"/>
  <c r="G114" i="1"/>
  <c r="J167" i="1"/>
  <c r="F194" i="1"/>
  <c r="H61" i="1"/>
  <c r="G194" i="1"/>
  <c r="G301" i="1"/>
  <c r="M106" i="1"/>
  <c r="G249" i="1"/>
  <c r="F249" i="1" s="1"/>
  <c r="L252" i="1"/>
  <c r="H118" i="1"/>
  <c r="G118" i="1" s="1"/>
  <c r="F118" i="1" s="1"/>
  <c r="J121" i="1"/>
  <c r="H98" i="1"/>
  <c r="J12" i="1"/>
  <c r="G65" i="1"/>
  <c r="F62" i="1"/>
  <c r="F65" i="1" s="1"/>
  <c r="G58" i="1"/>
  <c r="F298" i="1"/>
  <c r="F301" i="1" s="1"/>
  <c r="H194" i="1"/>
  <c r="H175" i="1"/>
  <c r="G175" i="1" s="1"/>
  <c r="F175" i="1" s="1"/>
  <c r="G171" i="1"/>
  <c r="I121" i="1"/>
  <c r="H107" i="1"/>
  <c r="G107" i="1" s="1"/>
  <c r="F107" i="1" s="1"/>
  <c r="I110" i="1"/>
  <c r="J321" i="1"/>
  <c r="F322" i="1"/>
  <c r="F325" i="1" s="1"/>
  <c r="G325" i="1"/>
  <c r="H325" i="1"/>
  <c r="G297" i="1"/>
  <c r="J293" i="1"/>
  <c r="G285" i="1"/>
  <c r="H285" i="1"/>
  <c r="H164" i="1"/>
  <c r="H167" i="1" s="1"/>
  <c r="G153" i="1"/>
  <c r="F153" i="1" s="1"/>
  <c r="H87" i="1"/>
  <c r="J277" i="1"/>
  <c r="P110" i="1"/>
  <c r="Q110" i="1"/>
  <c r="L17" i="1"/>
  <c r="J94" i="1"/>
  <c r="I277" i="1"/>
  <c r="H274" i="1"/>
  <c r="G160" i="1"/>
  <c r="F157" i="1"/>
  <c r="F160" i="1" s="1"/>
  <c r="K152" i="1"/>
  <c r="F98" i="1"/>
  <c r="F223" i="1"/>
  <c r="L110" i="1"/>
  <c r="H242" i="1"/>
  <c r="G130" i="1"/>
  <c r="F130" i="1" s="1"/>
  <c r="H120" i="1"/>
  <c r="J17" i="1"/>
  <c r="J110" i="1"/>
  <c r="H109" i="1"/>
  <c r="G109" i="1" s="1"/>
  <c r="F109" i="1" s="1"/>
  <c r="G306" i="1"/>
  <c r="F306" i="1" s="1"/>
  <c r="I72" i="1"/>
  <c r="H69" i="1"/>
  <c r="J72" i="1"/>
  <c r="H70" i="1"/>
  <c r="G70" i="1" s="1"/>
  <c r="F70" i="1" s="1"/>
  <c r="H10" i="1"/>
  <c r="I13" i="1"/>
  <c r="H176" i="1"/>
  <c r="G176" i="1" s="1"/>
  <c r="F176" i="1" s="1"/>
  <c r="J178" i="1"/>
  <c r="I178" i="1"/>
  <c r="H177" i="1"/>
  <c r="G177" i="1" s="1"/>
  <c r="J57" i="1"/>
  <c r="L230" i="1"/>
  <c r="G229" i="1"/>
  <c r="G155" i="1"/>
  <c r="F155" i="1" s="1"/>
  <c r="G228" i="1"/>
  <c r="G71" i="1"/>
  <c r="F71" i="1" s="1"/>
  <c r="O332" i="1"/>
  <c r="K121" i="1"/>
  <c r="F91" i="1"/>
  <c r="H227" i="1"/>
  <c r="F285" i="1"/>
  <c r="L178" i="1"/>
  <c r="H132" i="1"/>
  <c r="H281" i="1"/>
  <c r="H297" i="1"/>
  <c r="F309" i="1" l="1"/>
  <c r="H309" i="1"/>
  <c r="H11" i="1"/>
  <c r="G11" i="1" s="1"/>
  <c r="F11" i="1" s="1"/>
  <c r="J330" i="1"/>
  <c r="H12" i="1"/>
  <c r="G12" i="1" s="1"/>
  <c r="F12" i="1" s="1"/>
  <c r="J331" i="1"/>
  <c r="F219" i="1"/>
  <c r="F14" i="1"/>
  <c r="F94" i="1"/>
  <c r="G94" i="1"/>
  <c r="H94" i="1"/>
  <c r="G219" i="1"/>
  <c r="F229" i="1"/>
  <c r="G87" i="1"/>
  <c r="F87" i="1" s="1"/>
  <c r="F16" i="1"/>
  <c r="G198" i="1"/>
  <c r="G247" i="1"/>
  <c r="F247" i="1" s="1"/>
  <c r="G29" i="1"/>
  <c r="K248" i="1"/>
  <c r="G88" i="1"/>
  <c r="F88" i="1" s="1"/>
  <c r="H272" i="1"/>
  <c r="G272" i="1" s="1"/>
  <c r="F272" i="1" s="1"/>
  <c r="G186" i="1"/>
  <c r="F186" i="1"/>
  <c r="H17" i="1"/>
  <c r="L90" i="1"/>
  <c r="N332" i="1"/>
  <c r="G210" i="1"/>
  <c r="L248" i="1"/>
  <c r="G15" i="1"/>
  <c r="G17" i="1" s="1"/>
  <c r="Q106" i="1"/>
  <c r="P103" i="1"/>
  <c r="P106" i="1" s="1"/>
  <c r="P17" i="1"/>
  <c r="F77" i="1"/>
  <c r="F80" i="1" s="1"/>
  <c r="G80" i="1"/>
  <c r="H321" i="1"/>
  <c r="F34" i="1"/>
  <c r="F37" i="1" s="1"/>
  <c r="G37" i="1"/>
  <c r="F18" i="1"/>
  <c r="F21" i="1" s="1"/>
  <c r="G21" i="1"/>
  <c r="F232" i="1"/>
  <c r="F234" i="1" s="1"/>
  <c r="G234" i="1"/>
  <c r="F206" i="1"/>
  <c r="G206" i="1"/>
  <c r="G140" i="1"/>
  <c r="P10" i="1"/>
  <c r="P13" i="1" s="1"/>
  <c r="Q13" i="1"/>
  <c r="G238" i="1"/>
  <c r="F125" i="1"/>
  <c r="G125" i="1"/>
  <c r="F210" i="1"/>
  <c r="F312" i="1"/>
  <c r="F313" i="1" s="1"/>
  <c r="G313" i="1"/>
  <c r="L152" i="1"/>
  <c r="I248" i="1"/>
  <c r="F132" i="1"/>
  <c r="H293" i="1"/>
  <c r="J273" i="1"/>
  <c r="H57" i="1"/>
  <c r="F22" i="1"/>
  <c r="F25" i="1" s="1"/>
  <c r="G25" i="1"/>
  <c r="F252" i="1"/>
  <c r="G132" i="1"/>
  <c r="L106" i="1"/>
  <c r="G164" i="1"/>
  <c r="G167" i="1" s="1"/>
  <c r="S332" i="1"/>
  <c r="H90" i="1"/>
  <c r="J13" i="1"/>
  <c r="G56" i="1"/>
  <c r="F56" i="1" s="1"/>
  <c r="G252" i="1"/>
  <c r="H151" i="1"/>
  <c r="G151" i="1" s="1"/>
  <c r="H105" i="1"/>
  <c r="G105" i="1" s="1"/>
  <c r="F105" i="1" s="1"/>
  <c r="K106" i="1"/>
  <c r="H52" i="1"/>
  <c r="G52" i="1" s="1"/>
  <c r="J248" i="1"/>
  <c r="L53" i="1"/>
  <c r="F58" i="1"/>
  <c r="F61" i="1" s="1"/>
  <c r="G61" i="1"/>
  <c r="H178" i="1"/>
  <c r="I106" i="1"/>
  <c r="H103" i="1"/>
  <c r="G103" i="1" s="1"/>
  <c r="H270" i="1"/>
  <c r="F290" i="1"/>
  <c r="F293" i="1" s="1"/>
  <c r="G293" i="1"/>
  <c r="I273" i="1"/>
  <c r="J90" i="1"/>
  <c r="L273" i="1"/>
  <c r="R53" i="1"/>
  <c r="H150" i="1"/>
  <c r="G150" i="1" s="1"/>
  <c r="F150" i="1" s="1"/>
  <c r="F156" i="1"/>
  <c r="G274" i="1"/>
  <c r="H277" i="1"/>
  <c r="G309" i="1"/>
  <c r="F110" i="1"/>
  <c r="G156" i="1"/>
  <c r="H51" i="1"/>
  <c r="G51" i="1" s="1"/>
  <c r="H245" i="1"/>
  <c r="G120" i="1"/>
  <c r="H121" i="1"/>
  <c r="G110" i="1"/>
  <c r="J106" i="1"/>
  <c r="H110" i="1"/>
  <c r="I152" i="1"/>
  <c r="I53" i="1"/>
  <c r="F54" i="1"/>
  <c r="G69" i="1"/>
  <c r="H72" i="1"/>
  <c r="H104" i="1"/>
  <c r="M53" i="1"/>
  <c r="G10" i="1"/>
  <c r="L13" i="1"/>
  <c r="J152" i="1"/>
  <c r="H149" i="1"/>
  <c r="H230" i="1"/>
  <c r="G227" i="1"/>
  <c r="H50" i="1"/>
  <c r="G50" i="1" s="1"/>
  <c r="F50" i="1" s="1"/>
  <c r="J53" i="1"/>
  <c r="F281" i="1"/>
  <c r="G281" i="1"/>
  <c r="G321" i="1"/>
  <c r="F318" i="1"/>
  <c r="F321" i="1" s="1"/>
  <c r="G178" i="1"/>
  <c r="F177" i="1"/>
  <c r="F178" i="1" s="1"/>
  <c r="H13" i="1" l="1"/>
  <c r="F151" i="1"/>
  <c r="G90" i="1"/>
  <c r="F228" i="1"/>
  <c r="H273" i="1"/>
  <c r="F15" i="1"/>
  <c r="F17" i="1" s="1"/>
  <c r="F52" i="1"/>
  <c r="F103" i="1"/>
  <c r="F164" i="1"/>
  <c r="F167" i="1" s="1"/>
  <c r="T332" i="1"/>
  <c r="F90" i="1"/>
  <c r="F57" i="1"/>
  <c r="M332" i="1"/>
  <c r="G57" i="1"/>
  <c r="R332" i="1"/>
  <c r="H330" i="1"/>
  <c r="G330" i="1" s="1"/>
  <c r="K332" i="1"/>
  <c r="G270" i="1"/>
  <c r="F270" i="1" s="1"/>
  <c r="G277" i="1"/>
  <c r="F274" i="1"/>
  <c r="F277" i="1" s="1"/>
  <c r="G245" i="1"/>
  <c r="H248" i="1"/>
  <c r="L332" i="1"/>
  <c r="H331" i="1"/>
  <c r="G331" i="1" s="1"/>
  <c r="H53" i="1"/>
  <c r="F120" i="1"/>
  <c r="F121" i="1" s="1"/>
  <c r="G121" i="1"/>
  <c r="F10" i="1"/>
  <c r="F13" i="1" s="1"/>
  <c r="G13" i="1"/>
  <c r="F69" i="1"/>
  <c r="F72" i="1" s="1"/>
  <c r="G72" i="1"/>
  <c r="G53" i="1"/>
  <c r="G104" i="1"/>
  <c r="H106" i="1"/>
  <c r="P329" i="1"/>
  <c r="G149" i="1"/>
  <c r="H152" i="1"/>
  <c r="G230" i="1"/>
  <c r="F227" i="1"/>
  <c r="Q53" i="1"/>
  <c r="I332" i="1"/>
  <c r="H329" i="1"/>
  <c r="J332" i="1"/>
  <c r="F230" i="1" l="1"/>
  <c r="F331" i="1"/>
  <c r="F273" i="1"/>
  <c r="G273" i="1"/>
  <c r="G248" i="1"/>
  <c r="F245" i="1"/>
  <c r="F248" i="1" s="1"/>
  <c r="F104" i="1"/>
  <c r="F106" i="1" s="1"/>
  <c r="G106" i="1"/>
  <c r="F149" i="1"/>
  <c r="F152" i="1" s="1"/>
  <c r="G152" i="1"/>
  <c r="G329" i="1"/>
  <c r="H332" i="1"/>
  <c r="F51" i="1"/>
  <c r="F53" i="1" s="1"/>
  <c r="P53" i="1"/>
  <c r="Q332" i="1"/>
  <c r="F330" i="1" l="1"/>
  <c r="P332" i="1"/>
  <c r="G332" i="1"/>
  <c r="F329" i="1"/>
  <c r="F332" i="1" l="1"/>
</calcChain>
</file>

<file path=xl/sharedStrings.xml><?xml version="1.0" encoding="utf-8"?>
<sst xmlns="http://schemas.openxmlformats.org/spreadsheetml/2006/main" count="413" uniqueCount="126">
  <si>
    <t>Pozostała działalność</t>
  </si>
  <si>
    <t>Rezerwy ogólne i celowe</t>
  </si>
  <si>
    <t>Urzędy wojewódzkie</t>
  </si>
  <si>
    <t>OŚWIATA I WYCHOWANIE</t>
  </si>
  <si>
    <t>RÓŻNE ROZLICZENIA</t>
  </si>
  <si>
    <t>ADMINISTRACJA PUBLICZNA</t>
  </si>
  <si>
    <t>EDUKACYJNA OPIEKA WYCHOWAWCZA</t>
  </si>
  <si>
    <t>HANDEL</t>
  </si>
  <si>
    <t xml:space="preserve">Przedszkola </t>
  </si>
  <si>
    <t xml:space="preserve">Usługi opiekuńcze i specjalistyczne usługi opiekuńcze </t>
  </si>
  <si>
    <t>POMOC SPOŁECZNA</t>
  </si>
  <si>
    <t>w tym:</t>
  </si>
  <si>
    <t>Dział</t>
  </si>
  <si>
    <t>Rozdział</t>
  </si>
  <si>
    <t>Świadczenia rodzinne, świadczenie z funduszu alimentacyjnego oraz składki na ubezpieczenia emerytalne i rentowe z ubezpieczenia społecznego</t>
  </si>
  <si>
    <t>§</t>
  </si>
  <si>
    <t>Wydatki osobowe niezaliczone do wynagrodzeń</t>
  </si>
  <si>
    <t>Składki na ubezpieczenia społeczne</t>
  </si>
  <si>
    <t>Zakup materiałów i wyposażenia</t>
  </si>
  <si>
    <t>Zakup usług remontowych</t>
  </si>
  <si>
    <t>Zakup usług pozostałych</t>
  </si>
  <si>
    <t>Różne opłaty i składki</t>
  </si>
  <si>
    <t>Koszty postępowania sądowego i prokuratorskiego</t>
  </si>
  <si>
    <t>Wynagrodzenia osobowe pracowników</t>
  </si>
  <si>
    <t>Dodatkowe wynagrodzenie roczne</t>
  </si>
  <si>
    <t>Zakup usług zdrowotnych</t>
  </si>
  <si>
    <t xml:space="preserve">Rezerwy </t>
  </si>
  <si>
    <t>Świadczenia społeczne</t>
  </si>
  <si>
    <t>Składki na ubezpieczenie zdrowotne</t>
  </si>
  <si>
    <t>Zasiłki stałe</t>
  </si>
  <si>
    <t>Stypendia dla uczniów</t>
  </si>
  <si>
    <t>Inne formy pomocy dla uczniów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</si>
  <si>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</si>
  <si>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</si>
  <si>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</si>
  <si>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</si>
  <si>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</si>
  <si>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</si>
  <si>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</si>
  <si>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</si>
  <si>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</si>
  <si>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</si>
  <si>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</si>
  <si>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</si>
  <si>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</si>
  <si>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</si>
  <si>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</si>
  <si>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</si>
  <si>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</si>
  <si>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</si>
  <si>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>Zakup środków żywności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</si>
  <si>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</si>
  <si>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</si>
  <si>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Spis powszechny i inne</t>
  </si>
  <si>
    <t>świadczenia na rzecz osób fizycznych</t>
  </si>
  <si>
    <t xml:space="preserve">wyszcze -gólnienie </t>
  </si>
  <si>
    <t>Pozostałe odsetki</t>
  </si>
  <si>
    <t>wydatki jednostek budżetowych</t>
  </si>
  <si>
    <t>inwestycje i zakupy inwestycyjne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</si>
  <si>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</si>
  <si>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</si>
  <si>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Zakup środków dydaktycznych i książek</t>
  </si>
  <si>
    <t>Świadczenie wychowawcze</t>
  </si>
  <si>
    <t>RODZINA</t>
  </si>
  <si>
    <t>Pomoc w zakresie dożywiania</t>
  </si>
  <si>
    <t>Pomoc materialna dla uczniów o charakterze socjalnym</t>
  </si>
  <si>
    <t>Karta Dużej Rodziny</t>
  </si>
  <si>
    <t xml:space="preserve">Zasiłki okresowe, celowe i pomoc w naturze oraz składki na ubezpieczenia emerytalne i rentowe </t>
  </si>
  <si>
    <t>Zapewnienie uczniom prawa do bezpłatnego dostępu do podręczników, materiałów edukacyjnych lub materiałów ćwiczeniowych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</si>
  <si>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</si>
  <si>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</si>
  <si>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</si>
  <si>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</si>
  <si>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Składki na Fundusz Pracy oraz Fundusz Solidarnościowy</t>
  </si>
  <si>
    <t>rozdysponowanie rezerwy celowej, z tego:</t>
  </si>
  <si>
    <t>1/ 15.000,00 zł do dz. 801 rozdz. 80104 § 4300 (PP-1)</t>
  </si>
  <si>
    <t>2/ 1.800,00 zł do dz. 801 rozdz. 80149 § 4300 (PP-1)</t>
  </si>
  <si>
    <t>przeniesienie środków będących w dyspozycji Urzędu Miejskiego - Targowisko Miejskie;</t>
  </si>
  <si>
    <t>w § 4210 zmniejszenie o kwotę 5.000,00 zł - korekta wysokości środków zabezpieczonych na zakup materiałów i wyposażenia</t>
  </si>
  <si>
    <t>w § 4270 zmniejszenie o kwotę 9.670,00 zł - korekta wysokości środków zabezpieczonych na zakup usług remontowych</t>
  </si>
  <si>
    <t xml:space="preserve">w § 4300 zwiększenie o kwotę 17.800,00 zł  z przeznaczeniem na zakup usług pozostałych (wywóz nieczystości po sprzątaniu targowisk); </t>
  </si>
  <si>
    <t>w § 4430 zmniejszenie o kwotę 1.000,00 zł - korekta wysokości środków zabezpieczonych na opłaty;</t>
  </si>
  <si>
    <t>w § 4610 zmniejszenie o kwotę 1.800,00 zł - korekta wysokości środków zabezpieczonych na koszty postępowania sądowego</t>
  </si>
  <si>
    <t>zwiększenie planu wydatków realizowanych przez Urząd Miejski - Wieloosobowe stanowisko ds. Społecznych, w związku z uzyskaniem dotacji;</t>
  </si>
  <si>
    <t>zwiększenie planu wydatków w związku z wpływem zwrotu dotacji oraz odsetek:</t>
  </si>
  <si>
    <t>zwiększenie planu wydatków w związku z wpływem zwrotu dotacji:</t>
  </si>
  <si>
    <t>w § 2910 zwiększenie o kwotę 451,52 zł  - wydatek z tytułu zwrotu nienależnie pobranych w latach ubiegłych zasiłków stałych. Środki do przekazania do budżetu Urzędu Wojewódzkiego</t>
  </si>
  <si>
    <t>w § 2910 zwiększenie o kwotę 1.142,39  zł - wydatek z tytułu zwrotu nienależnie pobranych w latach ubiegłych świadczeń wychowawczych. Środki do przekazania do budżetu Urzędu Wojewódzkiego</t>
  </si>
  <si>
    <t>w § 4580 zwiększenie o kwotę 134,24 zł -wydatek z tytułu zwracanych odsetek od nienależnie pobranych w latach ubiegłych świadczeń wychowawczych.  Środki do przekazania do budżetu Urzędu Wojewódzkiego</t>
  </si>
  <si>
    <t>w § 2910 zwiększenie o łączną kwotę 6.598,80 zł - wydatek z tytułu zwrotu nienależnie pobranych świadczeń w latach ubiegłych (świadczenia rodzinne - 6.135,36 zł, Fundusz Alimentacyjny - 463,44 zł). Środki do przekazania do budżetu Urzędu Wojewódzkiego</t>
  </si>
  <si>
    <t>w § 4580 zwiększenie o kwotę 575,94  zł - wydatek z tytułu zwracanych odsetek od nienależnie pobranych w latach ubiegłych świadczeń (świadczenia rodzinne oraz Fundusz Alimentacyjny). Środki do przekazania do budżetu Urzędu Wojewódzkiego</t>
  </si>
  <si>
    <t>zwiększenie środków do dyspozycji Urzędu Miejskiego - Wydział Finansowy, w związku ze zwiększeniem kwoty dotacji:</t>
  </si>
  <si>
    <t>w § 3260:</t>
  </si>
  <si>
    <t xml:space="preserve"> -  zwiększenie środków do dyspozycji Urzędu Miejskiego - Wieloosobowe stanowisko ds. Edukacji - ET o kwotę 4.045,00 zł,</t>
  </si>
  <si>
    <t xml:space="preserve"> -  zwiększenie środków do dyspozycji oświatowych jednostek budżetowych o kwotę 3.115,00 zł ( ZS-2)</t>
  </si>
  <si>
    <t>1/ zwiększenie środków z tytułu uzyskania dotacji;</t>
  </si>
  <si>
    <t>2/ zwiększenie środków do dyspozycji Ośrodka Pomocy Społecznej, z tytułu uzyskania dotacji;</t>
  </si>
  <si>
    <t>zwiększenie środków do dyspozycji Ośrodka Pomocy Społecznej w związku ze zwiększeniem kwoty dotacji;</t>
  </si>
  <si>
    <t>w § 4210:</t>
  </si>
  <si>
    <t>1/ zmniejszenie środków będących w dyspozycji ZSP-1 o kwotę 11,00 zł,</t>
  </si>
  <si>
    <t>2/ zwiększenie środków do dyspozycji SP-5 o kwotę 11,00 zł,</t>
  </si>
  <si>
    <t>w § 4240:</t>
  </si>
  <si>
    <t>1/ zmniejszenie środków będących w dyspozycji ZSP-1 o kwotę 1.085,00 zł,</t>
  </si>
  <si>
    <t>2/ zwiększenie środków do dyspozycji SP-5 o kwotę 1.085,00 zł,</t>
  </si>
  <si>
    <t>zmniejszenie środków będących dyspozycji Ośrodka Pomocy Społecznej w związku ze zmniejszeniem kwoty dotacji;</t>
  </si>
  <si>
    <t>1/ zmniejszenie środków będących dyspozycji Ośrodka Pomocy Społecznej w związku ze zmniejszeniem kwoty dotacji;</t>
  </si>
  <si>
    <t>w § 4300 zwiększenie o kwotę 1.800,00 zł - uzupełnienie środków na zakup usług (terapia integracji sensorycznej)</t>
  </si>
  <si>
    <r>
      <t xml:space="preserve">zgodnie z decyzją Wojewody Mazowieckiego Nr 236/2020 z dnia 31 sierpnia 2020 r. (pismo Mazowieckiego Urzędu Wojewódzkiego Nr WF-I.3111.9.42.2020 z dnia 2 września 2020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831,00 zł na realizację zadań zleconych z zakresu administracji rządowej  (dot. zadań pozostałych); zwiększenie planu wydatków na realizację zadań zleconych: § 4010 -709,00 zł, § 4110 -122,00 zł;</t>
    </r>
  </si>
  <si>
    <r>
      <t xml:space="preserve">przeniesienia między paragrafami środków będących w dyspozycji Wydziału Gospodarki Komunalnej; </t>
    </r>
    <r>
      <rPr>
        <b/>
        <i/>
        <sz val="9"/>
        <rFont val="Verdana"/>
        <family val="2"/>
        <charset val="238"/>
      </rPr>
      <t>środki z dotacji celowej z budżetu państwa na realizację bieżących zadań z zakresu administracji rządowe</t>
    </r>
    <r>
      <rPr>
        <i/>
        <sz val="9"/>
        <rFont val="Verdana"/>
        <family val="2"/>
        <charset val="238"/>
      </rPr>
      <t>j związane z wykonywaniem zadań na rzecz Powszechnego Spisu Rolnego w 2020 r.; korekta planu wydatków na realizację zadań zleconych: 1/ zmniejszenia: w § 4110 - 3.137,85 zł, w § 4120 - 447,22 zł,  2/ zwiększenie w § 3020 - 3.585,07 zł,  ;</t>
    </r>
  </si>
  <si>
    <r>
      <t>zwiększenie środków do dyspozycji Publicznego Przedszkola Nr 1;</t>
    </r>
    <r>
      <rPr>
        <b/>
        <i/>
        <sz val="9"/>
        <rFont val="Verdana"/>
        <family val="2"/>
        <charset val="238"/>
      </rPr>
      <t xml:space="preserve"> środki z rezerwy celowej; </t>
    </r>
  </si>
  <si>
    <r>
      <t>przeniesienie między jednostkami budżetowymi</t>
    </r>
    <r>
      <rPr>
        <b/>
        <i/>
        <sz val="9"/>
        <rFont val="Verdana"/>
        <family val="2"/>
        <charset val="238"/>
      </rPr>
      <t xml:space="preserve"> środków z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 xml:space="preserve"> przeznaczonych na udzielenie jednostkom samorządu terytorialnego dotacji celowej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 zgodnie z postanowieniami art. 55 ust. 3 oraz art. 116 ust. 1 pkt 3 ustawy z dnia 27 października 2017 r. o finasowaniu zadań oświatowych.</t>
    </r>
  </si>
  <si>
    <r>
      <t xml:space="preserve">zgodnie z decyzją Wojewody Mazowieckiego Nr 214 z dnia 19 sierpnia 2020 r. (pismo Mazowieckiego Urzędu Wojewódzkiego Nr WF- I.3111.17.46.2020 z dnia 21 sierpnia 2020 r.) </t>
    </r>
    <r>
      <rPr>
        <b/>
        <i/>
        <sz val="9"/>
        <rFont val="Verdana"/>
        <family val="2"/>
        <charset val="238"/>
      </rPr>
      <t>zwiększenie planu dotacji celowej z budżetu państwa na realizację własnych zadań bieżących gmin</t>
    </r>
    <r>
      <rPr>
        <i/>
        <sz val="9"/>
        <rFont val="Verdana"/>
        <family val="2"/>
        <charset val="238"/>
      </rPr>
      <t xml:space="preserve"> o kwotę 10.000,00 zł z przeznaczeniem na dofinansowanie wypłat zasiłków okresowych w części gwarantowanej z budżetu państwa, zgodnie z postanowieniami art. 147 ust. 7 ustawy o pomocy społecznej; zwiększenie planu wydatków na realizację zadań własnych gminy w § 3110;</t>
    </r>
  </si>
  <si>
    <r>
      <t xml:space="preserve">zgodnie z decyzją Wojewody Mazowieckiego Nr 239/2020 z dnia 31 sierpnia 2020 r. (pismo Mazowieckiego Urzędu Wojewódzkiego Nr WF-I.3111.17.60.2020 z dnia 2 września 2020 r.) </t>
    </r>
    <r>
      <rPr>
        <b/>
        <i/>
        <sz val="9"/>
        <rFont val="Verdana"/>
        <family val="2"/>
        <charset val="238"/>
      </rPr>
      <t>zmniejszenie 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11.430,00 zł ze środków finansowych  przeznaczonych na organizowanie i świadczenie specjalistycznych usług opiekuńczych w miejscu zamieszkania dla osób z zaburzeniami psychicznymi, o których mowa w ustawie o pomocy społecznej; zmniejszenie  planu wydatków na realizację zadań zleconych: w § 4010 o kwotę 7.252,00 zł, w § 4040 o kwotę 462,00 zł, w § 4110 o kwotę 3.216,00 zł, w § 4120 o kwotę 500,00 zł;</t>
    </r>
  </si>
  <si>
    <r>
      <t xml:space="preserve">2/ przeniesienie między paragrafami w ramach rozdziału środków będących w dyspozycji Ośrodka Pomocy Społecznej -  </t>
    </r>
    <r>
      <rPr>
        <b/>
        <i/>
        <sz val="9"/>
        <rFont val="Verdana"/>
        <family val="2"/>
        <charset val="238"/>
      </rPr>
      <t>środki na realizację zadań zleconych gminie z zakresu administracji rządowej</t>
    </r>
    <r>
      <rPr>
        <i/>
        <sz val="9"/>
        <rFont val="Verdana"/>
        <family val="2"/>
        <charset val="238"/>
      </rPr>
      <t>; korekta planu wydatków na realizację zadań zleconych: 1/ zmniejszenie w § 4040 - 2.600,00 zł  2/ zwiększenia: w § 3020 - 750,00 zł, w § 4210 - 1.500,00 zł, w § 4280 - 100,00 zł, w § 4360 - 250,00 zł;</t>
    </r>
  </si>
  <si>
    <r>
      <t xml:space="preserve">zgodnie z decyzją Wojewody Mazowieckiego Nr 237/2020 z dnia 31 sierpnia 2020 r. (pismo Mazowieckiego Urzędu Wojewódzkiego Nr WF-I.3111.17.61.2020 z dnia 2 września 2020 r.) </t>
    </r>
    <r>
      <rPr>
        <b/>
        <i/>
        <sz val="9"/>
        <rFont val="Verdana"/>
        <family val="2"/>
        <charset val="238"/>
      </rPr>
      <t>zmniejszenie planu dotacji celowej z budżetu państwa na realizację zadań własnych gminy</t>
    </r>
    <r>
      <rPr>
        <i/>
        <sz val="9"/>
        <rFont val="Verdana"/>
        <family val="2"/>
        <charset val="238"/>
      </rPr>
      <t xml:space="preserve"> o kwotę 13.300,00 zł w związku z nadwyżką środków finansowych przeznaczonych na realizację programu wspierania finansowego gmin w zakresie dożywiania "Posiłek w szkole i w domu" ustanowionego uchwałą Rady Ministrów Nr 140 z dnia 15 października 2018 r.; zmniejszenie planu wydatków na realizację własnych zadań bieżących w § 3110 o kwotę 13.300,00 zł</t>
    </r>
  </si>
  <si>
    <r>
      <t xml:space="preserve">przeniesienie między paragrafami w ramach rozdziału środków będących w dyspozycji Ośrodka Pomocy Społecznej - </t>
    </r>
    <r>
      <rPr>
        <b/>
        <i/>
        <sz val="9"/>
        <rFont val="Verdana"/>
        <family val="2"/>
        <charset val="238"/>
      </rPr>
      <t xml:space="preserve">środki  z dotacji celowej z budżetu państwa na realizację zadań własnych gminy </t>
    </r>
    <r>
      <rPr>
        <i/>
        <sz val="9"/>
        <rFont val="Verdana"/>
        <family val="2"/>
        <charset val="238"/>
      </rPr>
      <t>na dofinansowanie zadań wynikających z programu wieloletniego "SENIOR+" na lata 2015-2020; korekta planu wydatków na realizację zadań własnych: 1/ zmniejszenia: w § 4110 - 1.617,00 zł, w § 4120 - 225,00 zł, 2/ zwiększenie w § 4220 - 1.842,00 zł;</t>
    </r>
  </si>
  <si>
    <r>
      <t xml:space="preserve">zgodnie z decyzją Nr 192 Wojewody Mazowieckiego z dnia 18 sierpnia 2020 r. (pismo Mazowieckiego Urzędu Wojewódzkiego Nr WF-I.3111.19.8. 2020 z dnia 19 sierpnia 2020 r) </t>
    </r>
    <r>
      <rPr>
        <b/>
        <i/>
        <sz val="9"/>
        <rFont val="Verdana"/>
        <family val="2"/>
        <charset val="238"/>
      </rPr>
      <t>zwiększenie dotacji celowej z budżetu państwa na realizację zadań własnych gminy</t>
    </r>
    <r>
      <rPr>
        <i/>
        <sz val="9"/>
        <rFont val="Verdana"/>
        <family val="2"/>
        <charset val="238"/>
      </rPr>
      <t xml:space="preserve"> w kwocie 18.000,00 zł z przeznaczeniem na dofinansowanie świadczeń pomocy materialnej o charakterze socjalnym  dla uczniów - zgodnie z art. 90d i art. 90e ustawy o systemie oświaty; zwiększenie planu wydatków na realizację zadań własnych gminy w § 3240 - 17.214,00 zł, w § 3260 - 786,00 zł;</t>
    </r>
  </si>
  <si>
    <r>
      <t>1/ zgodnie z decyzją Wojewody Mazowieckiego Nr 9 z dnia 13 lutego 2020r. (pismo Mazowieckiego Urzędu Wojewódzkiego Nr WF-I. 3111.20.1. 2020 z dnia 14 lutego 2020r.)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o kwotę 180,00 zł z przeznaczeniem na realizację zadań z zakresu administracji rządowej związanych z przyznawaniem Kart Dużej Rodziny wynikających z ustawy o Karcie Dużej Rodziny; zwiększenie planu wydatków na realizację zadań zleconych w § 4210;</t>
    </r>
  </si>
  <si>
    <r>
      <t>2/ zgodnie z decyzją Wojewody Mazowieckiego Nr 209 z dnia 19 sierpnia 2020r. (pismo Mazowieckiego Urzędu Wojewódzkiego Nr WF-I. 3111.20.13. 2020 z dnia  19 sierpnia 2020r.)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o kwotę 396,00 zł z przeznaczeniem na realizację zadań z zakresu administracji rządowej związanych z przyznawaniem Kart Dużej Rodziny wynikających z ustawy o Karcie Dużej Rodziny; zwiększenie planu wydatków na realizację zadań zleconych w § 4210;</t>
    </r>
  </si>
  <si>
    <t>Załącznik nr 2 do zarządzenia Nr  131/2020</t>
  </si>
  <si>
    <t>z dnia 10 września 2020 r.</t>
  </si>
  <si>
    <t>Składki na ubezpie- 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</si>
  <si>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r>
      <t xml:space="preserve">zgodnie z decyzją Wojewody Mazowieckiego Nr 203 z dnia 25 sierpnia 2020 r. (pismo Mazowieckiego Urzędu Wojewódzkiego Nr WF-I.3111.20.15. 2020 z dnia 26 sierpnia 2020 r.) </t>
    </r>
    <r>
      <rPr>
        <b/>
        <i/>
        <sz val="9"/>
        <rFont val="Verdana"/>
        <family val="2"/>
        <charset val="238"/>
      </rPr>
      <t xml:space="preserve">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o kwotę 27.185,00 zł z przeznaczeniem na opłacenie składki na ubezpieczenie zdrowotne za osoby pobierające niektóre świadczenia rodzinne oraz zasiłek dla opiekuna na podstawie ustawy o świadczeniach opieki zdrowotnej finansowanych ze środków publicznych; zwiększenie  planu wydatków na realizację zadań zleconych w § 4130;</t>
    </r>
  </si>
  <si>
    <t>w § 4300 zwiększenie o kwotę 15.000,00 zł - uzupełnienie środków finansowych na zakup usług pozostałych związanych z funkcjonowaniem placówki</t>
  </si>
  <si>
    <t>w § 4120 zmniejszenie o kwotę 330,00 zł - korekta wysokości środków zabezpieczonych na pochodne od wynagrodzeń</t>
  </si>
  <si>
    <r>
      <t xml:space="preserve">zgodnie z decyzją Nr 210 Wojewody Mazowieckiego z dnia 31 sierpnia 2020 r. (pismo Mazowieckiego Urzędu Wojewódzkiego Nr WF-I.3111.19.10. 2020 z dnia 2 września 2020 r.) </t>
    </r>
    <r>
      <rPr>
        <b/>
        <i/>
        <sz val="9"/>
        <rFont val="Verdana"/>
        <family val="2"/>
        <charset val="238"/>
      </rPr>
      <t>zwiększenie dotacji celowej z budżetu państwa na realizację zadań bieżących gminy z zakresu edukacyjnej opieki wychowawczej</t>
    </r>
    <r>
      <rPr>
        <i/>
        <sz val="9"/>
        <rFont val="Verdana"/>
        <family val="2"/>
        <charset val="238"/>
      </rPr>
      <t xml:space="preserve"> o kwotę 7.160,00 zł z przeznaczeniem na dofinansowanie zakupu podręczników i materiałów edukacyjnych dla uczniów w ramach Rządowego programu pomocy uczniom  niepełnosprawnym w formie  dofinansowania zakupu podręczników, materiałów edukacyjnych i materiałów ćwiczeniowych w latach 2020- 2022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</si>
</sst>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8.5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7" fillId="0" borderId="0" xfId="0" applyFont="1" applyFill="1"/>
    <xf numFmtId="0" fontId="8" fillId="0" borderId="0" xfId="0" applyFont="1" applyBorder="1"/>
    <xf numFmtId="0" fontId="8" fillId="0" borderId="0" xfId="0" applyFont="1"/>
    <xf numFmtId="0" fontId="5" fillId="2" borderId="0" xfId="0" applyFont="1" applyFill="1" applyAlignment="1">
      <alignment horizontal="center" shrinkToFit="1"/>
    </xf>
    <xf numFmtId="0" fontId="9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/>
    <xf numFmtId="0" fontId="2" fillId="0" borderId="0" xfId="0" applyFont="1" applyFill="1"/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4" fontId="11" fillId="3" borderId="13" xfId="0" applyNumberFormat="1" applyFont="1" applyFill="1" applyBorder="1" applyAlignment="1">
      <alignment horizontal="right" vertical="center" shrinkToFit="1"/>
    </xf>
    <xf numFmtId="4" fontId="11" fillId="3" borderId="14" xfId="0" applyNumberFormat="1" applyFont="1" applyFill="1" applyBorder="1" applyAlignment="1">
      <alignment horizontal="right" vertical="center" shrinkToFit="1"/>
    </xf>
    <xf numFmtId="4" fontId="11" fillId="3" borderId="15" xfId="0" applyNumberFormat="1" applyFont="1" applyFill="1" applyBorder="1" applyAlignment="1">
      <alignment horizontal="right" vertical="center" shrinkToFit="1"/>
    </xf>
    <xf numFmtId="4" fontId="10" fillId="0" borderId="16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4" fontId="11" fillId="0" borderId="13" xfId="0" applyNumberFormat="1" applyFont="1" applyFill="1" applyBorder="1" applyAlignment="1">
      <alignment horizontal="right" vertical="center" shrinkToFi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1" fillId="0" borderId="15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4" fontId="11" fillId="0" borderId="9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4" fontId="11" fillId="0" borderId="12" xfId="0" applyNumberFormat="1" applyFont="1" applyFill="1" applyBorder="1" applyAlignment="1">
      <alignment horizontal="right" vertical="center" shrinkToFit="1"/>
    </xf>
    <xf numFmtId="4" fontId="10" fillId="3" borderId="16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horizontal="right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vertical="center" shrinkToFit="1"/>
    </xf>
    <xf numFmtId="0" fontId="15" fillId="0" borderId="0" xfId="0" applyFont="1" applyFill="1"/>
    <xf numFmtId="0" fontId="12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13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3" fillId="2" borderId="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4" fontId="11" fillId="3" borderId="12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 shrinkToFit="1"/>
    </xf>
    <xf numFmtId="4" fontId="11" fillId="3" borderId="17" xfId="0" applyNumberFormat="1" applyFont="1" applyFill="1" applyBorder="1" applyAlignment="1">
      <alignment horizontal="right" vertical="center" shrinkToFit="1"/>
    </xf>
    <xf numFmtId="0" fontId="11" fillId="4" borderId="8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4" fontId="10" fillId="5" borderId="7" xfId="0" applyNumberFormat="1" applyFont="1" applyFill="1" applyBorder="1" applyAlignment="1">
      <alignment horizontal="right" vertical="center" shrinkToFit="1"/>
    </xf>
    <xf numFmtId="4" fontId="10" fillId="5" borderId="11" xfId="0" applyNumberFormat="1" applyFont="1" applyFill="1" applyBorder="1" applyAlignment="1">
      <alignment horizontal="right" vertical="center" shrinkToFit="1"/>
    </xf>
    <xf numFmtId="4" fontId="11" fillId="5" borderId="14" xfId="0" applyNumberFormat="1" applyFont="1" applyFill="1" applyBorder="1" applyAlignment="1">
      <alignment horizontal="right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3" fillId="2" borderId="0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9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9" fillId="0" borderId="0" xfId="0" applyFont="1"/>
    <xf numFmtId="4" fontId="11" fillId="0" borderId="5" xfId="0" applyNumberFormat="1" applyFont="1" applyFill="1" applyBorder="1" applyAlignment="1">
      <alignment horizontal="right" vertical="center" shrinkToFit="1"/>
    </xf>
    <xf numFmtId="0" fontId="13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 shrinkToFit="1"/>
    </xf>
    <xf numFmtId="4" fontId="11" fillId="3" borderId="8" xfId="0" applyNumberFormat="1" applyFont="1" applyFill="1" applyBorder="1" applyAlignment="1">
      <alignment vertical="center" shrinkToFit="1"/>
    </xf>
    <xf numFmtId="4" fontId="10" fillId="3" borderId="5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horizontal="right" vertical="center" shrinkToFit="1"/>
    </xf>
    <xf numFmtId="4" fontId="18" fillId="3" borderId="7" xfId="0" applyNumberFormat="1" applyFont="1" applyFill="1" applyBorder="1" applyAlignment="1">
      <alignment vertical="center" shrinkToFit="1"/>
    </xf>
    <xf numFmtId="3" fontId="13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right"/>
    </xf>
    <xf numFmtId="3" fontId="20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center" shrinkToFit="1"/>
    </xf>
    <xf numFmtId="3" fontId="12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/>
    </xf>
    <xf numFmtId="0" fontId="13" fillId="0" borderId="1" xfId="0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right" vertical="center" shrinkToFi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11" fillId="3" borderId="16" xfId="0" applyNumberFormat="1" applyFont="1" applyFill="1" applyBorder="1" applyAlignment="1">
      <alignment vertical="center" shrinkToFit="1"/>
    </xf>
    <xf numFmtId="4" fontId="10" fillId="3" borderId="6" xfId="0" applyNumberFormat="1" applyFont="1" applyFill="1" applyBorder="1" applyAlignment="1">
      <alignment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7" fillId="4" borderId="5" xfId="0" applyFont="1" applyFill="1" applyBorder="1" applyAlignment="1">
      <alignment horizontal="left" vertical="top" wrapText="1"/>
    </xf>
    <xf numFmtId="0" fontId="17" fillId="4" borderId="12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19" xfId="0" applyFont="1" applyFill="1" applyBorder="1" applyAlignment="1">
      <alignment horizontal="left" vertical="center" wrapText="1" shrinkToFit="1"/>
    </xf>
    <xf numFmtId="0" fontId="11" fillId="4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left" vertical="center" wrapText="1" shrinkToFit="1"/>
    </xf>
    <xf numFmtId="0" fontId="14" fillId="0" borderId="27" xfId="0" applyFont="1" applyFill="1" applyBorder="1" applyAlignment="1">
      <alignment horizontal="left" vertical="center" wrapText="1" shrinkToFit="1"/>
    </xf>
    <xf numFmtId="0" fontId="14" fillId="0" borderId="18" xfId="0" applyFont="1" applyFill="1" applyBorder="1" applyAlignment="1">
      <alignment horizontal="left" vertical="center" wrapText="1" shrinkToFit="1"/>
    </xf>
    <xf numFmtId="0" fontId="14" fillId="0" borderId="13" xfId="0" applyFont="1" applyFill="1" applyBorder="1" applyAlignment="1">
      <alignment horizontal="left" vertical="center" wrapText="1" shrinkToFit="1"/>
    </xf>
    <xf numFmtId="0" fontId="14" fillId="0" borderId="22" xfId="0" applyFont="1" applyFill="1" applyBorder="1" applyAlignment="1">
      <alignment horizontal="left" vertical="center" wrapText="1" shrinkToFit="1"/>
    </xf>
    <xf numFmtId="0" fontId="14" fillId="0" borderId="20" xfId="0" applyFont="1" applyFill="1" applyBorder="1" applyAlignment="1">
      <alignment horizontal="left" vertical="center" wrapText="1" shrinkToFit="1"/>
    </xf>
    <xf numFmtId="0" fontId="11" fillId="3" borderId="8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justify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45" shrinkToFit="1"/>
    </xf>
    <xf numFmtId="0" fontId="16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 shrinkToFit="1"/>
    </xf>
    <xf numFmtId="0" fontId="22" fillId="0" borderId="12" xfId="0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justify" vertical="center" shrinkToFit="1"/>
    </xf>
    <xf numFmtId="0" fontId="12" fillId="2" borderId="5" xfId="0" applyFont="1" applyFill="1" applyBorder="1" applyAlignment="1">
      <alignment horizontal="justify" vertical="center" shrinkToFit="1"/>
    </xf>
    <xf numFmtId="0" fontId="12" fillId="2" borderId="12" xfId="0" applyFont="1" applyFill="1" applyBorder="1" applyAlignment="1">
      <alignment horizontal="justify" vertical="center" shrinkToFit="1"/>
    </xf>
    <xf numFmtId="0" fontId="11" fillId="3" borderId="12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62928"/>
        <c:axId val="493966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968024"/>
        <c:axId val="493968416"/>
      </c:lineChart>
      <c:catAx>
        <c:axId val="493962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66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66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62928"/>
        <c:crosses val="autoZero"/>
        <c:crossBetween val="between"/>
      </c:valAx>
      <c:catAx>
        <c:axId val="493968024"/>
        <c:scaling>
          <c:orientation val="minMax"/>
        </c:scaling>
        <c:delete val="1"/>
        <c:axPos val="b"/>
        <c:majorTickMark val="out"/>
        <c:minorTickMark val="none"/>
        <c:tickLblPos val="nextTo"/>
        <c:crossAx val="493968416"/>
        <c:crosses val="autoZero"/>
        <c:auto val="0"/>
        <c:lblAlgn val="ctr"/>
        <c:lblOffset val="100"/>
        <c:noMultiLvlLbl val="0"/>
      </c:catAx>
      <c:valAx>
        <c:axId val="493968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3968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84488"/>
        <c:axId val="493976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983312"/>
        <c:axId val="493985664"/>
      </c:lineChart>
      <c:catAx>
        <c:axId val="493984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66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3976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4488"/>
        <c:crosses val="autoZero"/>
        <c:crossBetween val="between"/>
      </c:valAx>
      <c:catAx>
        <c:axId val="493983312"/>
        <c:scaling>
          <c:orientation val="minMax"/>
        </c:scaling>
        <c:delete val="1"/>
        <c:axPos val="b"/>
        <c:majorTickMark val="out"/>
        <c:minorTickMark val="none"/>
        <c:tickLblPos val="nextTo"/>
        <c:crossAx val="493985664"/>
        <c:crosses val="autoZero"/>
        <c:auto val="0"/>
        <c:lblAlgn val="ctr"/>
        <c:lblOffset val="100"/>
        <c:noMultiLvlLbl val="0"/>
      </c:catAx>
      <c:valAx>
        <c:axId val="493985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3983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79000"/>
        <c:axId val="493978216"/>
      </c:barChart>
      <c:catAx>
        <c:axId val="493979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8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3978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9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79392"/>
        <c:axId val="493980960"/>
      </c:barChart>
      <c:catAx>
        <c:axId val="49397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0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80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9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81744"/>
        <c:axId val="493997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993112"/>
        <c:axId val="493993896"/>
      </c:lineChart>
      <c:catAx>
        <c:axId val="493981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70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3997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1744"/>
        <c:crosses val="autoZero"/>
        <c:crossBetween val="between"/>
      </c:valAx>
      <c:catAx>
        <c:axId val="493993112"/>
        <c:scaling>
          <c:orientation val="minMax"/>
        </c:scaling>
        <c:delete val="1"/>
        <c:axPos val="b"/>
        <c:majorTickMark val="out"/>
        <c:minorTickMark val="none"/>
        <c:tickLblPos val="nextTo"/>
        <c:crossAx val="493993896"/>
        <c:crosses val="autoZero"/>
        <c:auto val="0"/>
        <c:lblAlgn val="ctr"/>
        <c:lblOffset val="100"/>
        <c:noMultiLvlLbl val="0"/>
      </c:catAx>
      <c:valAx>
        <c:axId val="493993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3993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98600"/>
        <c:axId val="493991936"/>
      </c:barChart>
      <c:catAx>
        <c:axId val="493998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19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3991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8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89584"/>
        <c:axId val="493991544"/>
      </c:barChart>
      <c:catAx>
        <c:axId val="493989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1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91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9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97424"/>
        <c:axId val="493989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995072"/>
        <c:axId val="493991152"/>
      </c:lineChart>
      <c:catAx>
        <c:axId val="493997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9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89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7424"/>
        <c:crosses val="autoZero"/>
        <c:crossBetween val="between"/>
      </c:valAx>
      <c:catAx>
        <c:axId val="493995072"/>
        <c:scaling>
          <c:orientation val="minMax"/>
        </c:scaling>
        <c:delete val="1"/>
        <c:axPos val="b"/>
        <c:majorTickMark val="out"/>
        <c:minorTickMark val="none"/>
        <c:tickLblPos val="nextTo"/>
        <c:crossAx val="493991152"/>
        <c:crosses val="autoZero"/>
        <c:auto val="0"/>
        <c:lblAlgn val="ctr"/>
        <c:lblOffset val="100"/>
        <c:noMultiLvlLbl val="0"/>
      </c:catAx>
      <c:valAx>
        <c:axId val="493991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3995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95464"/>
        <c:axId val="493988800"/>
      </c:barChart>
      <c:catAx>
        <c:axId val="493995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8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88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5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95856"/>
        <c:axId val="493994288"/>
      </c:barChart>
      <c:catAx>
        <c:axId val="49399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4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3994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5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99384"/>
        <c:axId val="493994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988408"/>
        <c:axId val="493989976"/>
      </c:lineChart>
      <c:catAx>
        <c:axId val="493999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46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3994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9384"/>
        <c:crosses val="autoZero"/>
        <c:crossBetween val="between"/>
      </c:valAx>
      <c:catAx>
        <c:axId val="493988408"/>
        <c:scaling>
          <c:orientation val="minMax"/>
        </c:scaling>
        <c:delete val="1"/>
        <c:axPos val="b"/>
        <c:majorTickMark val="out"/>
        <c:minorTickMark val="none"/>
        <c:tickLblPos val="nextTo"/>
        <c:crossAx val="493989976"/>
        <c:crosses val="autoZero"/>
        <c:auto val="0"/>
        <c:lblAlgn val="ctr"/>
        <c:lblOffset val="100"/>
        <c:noMultiLvlLbl val="0"/>
      </c:catAx>
      <c:valAx>
        <c:axId val="493989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3988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70768"/>
        <c:axId val="493971160"/>
      </c:barChart>
      <c:catAx>
        <c:axId val="493970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1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71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0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88016"/>
        <c:axId val="493990368"/>
      </c:barChart>
      <c:catAx>
        <c:axId val="493988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0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3990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8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96248"/>
        <c:axId val="493996640"/>
      </c:barChart>
      <c:catAx>
        <c:axId val="493996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6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9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96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00560"/>
        <c:axId val="494005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00952"/>
        <c:axId val="494004088"/>
      </c:lineChart>
      <c:catAx>
        <c:axId val="494000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56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05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0560"/>
        <c:crosses val="autoZero"/>
        <c:crossBetween val="between"/>
      </c:valAx>
      <c:catAx>
        <c:axId val="494000952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04088"/>
        <c:crosses val="autoZero"/>
        <c:auto val="0"/>
        <c:lblAlgn val="ctr"/>
        <c:lblOffset val="100"/>
        <c:noMultiLvlLbl val="0"/>
      </c:catAx>
      <c:valAx>
        <c:axId val="494004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00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11928"/>
        <c:axId val="494006832"/>
      </c:barChart>
      <c:catAx>
        <c:axId val="494011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68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06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11536"/>
        <c:axId val="494003696"/>
      </c:barChart>
      <c:catAx>
        <c:axId val="49401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3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0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1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01344"/>
        <c:axId val="494007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02912"/>
        <c:axId val="494003304"/>
      </c:lineChart>
      <c:catAx>
        <c:axId val="49400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72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07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1344"/>
        <c:crosses val="autoZero"/>
        <c:crossBetween val="between"/>
      </c:valAx>
      <c:catAx>
        <c:axId val="49400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03304"/>
        <c:crosses val="autoZero"/>
        <c:auto val="0"/>
        <c:lblAlgn val="ctr"/>
        <c:lblOffset val="100"/>
        <c:noMultiLvlLbl val="0"/>
      </c:catAx>
      <c:valAx>
        <c:axId val="494003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02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12712"/>
        <c:axId val="494007616"/>
      </c:barChart>
      <c:catAx>
        <c:axId val="494012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7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07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2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02128"/>
        <c:axId val="494008008"/>
      </c:barChart>
      <c:catAx>
        <c:axId val="494002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8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08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2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04872"/>
        <c:axId val="494005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06048"/>
        <c:axId val="494010360"/>
      </c:lineChart>
      <c:catAx>
        <c:axId val="49400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5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05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4872"/>
        <c:crosses val="autoZero"/>
        <c:crossBetween val="between"/>
      </c:valAx>
      <c:catAx>
        <c:axId val="494006048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10360"/>
        <c:crosses val="autoZero"/>
        <c:auto val="0"/>
        <c:lblAlgn val="ctr"/>
        <c:lblOffset val="100"/>
        <c:noMultiLvlLbl val="0"/>
      </c:catAx>
      <c:valAx>
        <c:axId val="494010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06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08400"/>
        <c:axId val="494008792"/>
      </c:barChart>
      <c:catAx>
        <c:axId val="494008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87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08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8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72336"/>
        <c:axId val="493964104"/>
      </c:barChart>
      <c:catAx>
        <c:axId val="493972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6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3964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2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09576"/>
        <c:axId val="494009968"/>
      </c:barChart>
      <c:catAx>
        <c:axId val="494009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99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09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09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23688"/>
        <c:axId val="494024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21336"/>
        <c:axId val="494025256"/>
      </c:lineChart>
      <c:catAx>
        <c:axId val="494023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4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24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3688"/>
        <c:crosses val="autoZero"/>
        <c:crossBetween val="between"/>
      </c:valAx>
      <c:catAx>
        <c:axId val="494021336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25256"/>
        <c:crosses val="autoZero"/>
        <c:auto val="0"/>
        <c:lblAlgn val="ctr"/>
        <c:lblOffset val="100"/>
        <c:noMultiLvlLbl val="0"/>
      </c:catAx>
      <c:valAx>
        <c:axId val="494025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21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24080"/>
        <c:axId val="494015064"/>
      </c:barChart>
      <c:catAx>
        <c:axId val="494024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50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15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4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22120"/>
        <c:axId val="494022512"/>
      </c:barChart>
      <c:catAx>
        <c:axId val="494022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4022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2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15848"/>
        <c:axId val="4940134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16240"/>
        <c:axId val="494014672"/>
      </c:lineChart>
      <c:catAx>
        <c:axId val="494015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34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13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5848"/>
        <c:crosses val="autoZero"/>
        <c:crossBetween val="between"/>
      </c:valAx>
      <c:catAx>
        <c:axId val="49401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14672"/>
        <c:crosses val="autoZero"/>
        <c:auto val="0"/>
        <c:lblAlgn val="ctr"/>
        <c:lblOffset val="100"/>
        <c:noMultiLvlLbl val="0"/>
      </c:catAx>
      <c:valAx>
        <c:axId val="494014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16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17808"/>
        <c:axId val="494022904"/>
      </c:barChart>
      <c:catAx>
        <c:axId val="49401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29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22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7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23296"/>
        <c:axId val="494018200"/>
      </c:barChart>
      <c:catAx>
        <c:axId val="49402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8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18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3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24472"/>
        <c:axId val="494014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16632"/>
        <c:axId val="494017024"/>
      </c:lineChart>
      <c:catAx>
        <c:axId val="494024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4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14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4472"/>
        <c:crosses val="autoZero"/>
        <c:crossBetween val="between"/>
      </c:valAx>
      <c:catAx>
        <c:axId val="494016632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17024"/>
        <c:crosses val="autoZero"/>
        <c:auto val="0"/>
        <c:lblAlgn val="ctr"/>
        <c:lblOffset val="100"/>
        <c:noMultiLvlLbl val="0"/>
      </c:catAx>
      <c:valAx>
        <c:axId val="49401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16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18984"/>
        <c:axId val="494019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19768"/>
        <c:axId val="494020160"/>
      </c:lineChart>
      <c:catAx>
        <c:axId val="494018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93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19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18984"/>
        <c:crosses val="autoZero"/>
        <c:crossBetween val="between"/>
      </c:valAx>
      <c:catAx>
        <c:axId val="49401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20160"/>
        <c:crosses val="autoZero"/>
        <c:auto val="0"/>
        <c:lblAlgn val="ctr"/>
        <c:lblOffset val="100"/>
        <c:noMultiLvlLbl val="0"/>
      </c:catAx>
      <c:valAx>
        <c:axId val="494020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19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33488"/>
        <c:axId val="494030744"/>
      </c:barChart>
      <c:catAx>
        <c:axId val="49403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0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30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3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73904"/>
        <c:axId val="4939644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977432"/>
        <c:axId val="493984880"/>
      </c:lineChart>
      <c:catAx>
        <c:axId val="49397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644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3964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3904"/>
        <c:crosses val="autoZero"/>
        <c:crossBetween val="between"/>
      </c:valAx>
      <c:catAx>
        <c:axId val="493977432"/>
        <c:scaling>
          <c:orientation val="minMax"/>
        </c:scaling>
        <c:delete val="1"/>
        <c:axPos val="b"/>
        <c:majorTickMark val="out"/>
        <c:minorTickMark val="none"/>
        <c:tickLblPos val="nextTo"/>
        <c:crossAx val="493984880"/>
        <c:crosses val="autoZero"/>
        <c:auto val="0"/>
        <c:lblAlgn val="ctr"/>
        <c:lblOffset val="100"/>
        <c:noMultiLvlLbl val="0"/>
      </c:catAx>
      <c:valAx>
        <c:axId val="493984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3977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31136"/>
        <c:axId val="494027216"/>
      </c:barChart>
      <c:catAx>
        <c:axId val="49403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7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4027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1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26040"/>
        <c:axId val="494033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33880"/>
        <c:axId val="494034664"/>
      </c:lineChart>
      <c:catAx>
        <c:axId val="494026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30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33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6040"/>
        <c:crosses val="autoZero"/>
        <c:crossBetween val="between"/>
      </c:valAx>
      <c:catAx>
        <c:axId val="494033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34664"/>
        <c:crosses val="autoZero"/>
        <c:auto val="0"/>
        <c:lblAlgn val="ctr"/>
        <c:lblOffset val="100"/>
        <c:noMultiLvlLbl val="0"/>
      </c:catAx>
      <c:valAx>
        <c:axId val="494034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33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37800"/>
        <c:axId val="494029176"/>
      </c:barChart>
      <c:catAx>
        <c:axId val="494037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91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29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7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31528"/>
        <c:axId val="494025648"/>
      </c:barChart>
      <c:catAx>
        <c:axId val="494031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5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25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1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29568"/>
        <c:axId val="494030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28784"/>
        <c:axId val="494026432"/>
      </c:lineChart>
      <c:catAx>
        <c:axId val="494029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0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30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9568"/>
        <c:crosses val="autoZero"/>
        <c:crossBetween val="between"/>
      </c:valAx>
      <c:catAx>
        <c:axId val="494028784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26432"/>
        <c:crosses val="autoZero"/>
        <c:auto val="0"/>
        <c:lblAlgn val="ctr"/>
        <c:lblOffset val="100"/>
        <c:noMultiLvlLbl val="0"/>
      </c:catAx>
      <c:valAx>
        <c:axId val="494026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28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35448"/>
        <c:axId val="494029960"/>
      </c:barChart>
      <c:catAx>
        <c:axId val="494035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9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29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5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32312"/>
        <c:axId val="494036624"/>
      </c:barChart>
      <c:catAx>
        <c:axId val="494032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4036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2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32704"/>
        <c:axId val="494028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37016"/>
        <c:axId val="494044072"/>
      </c:lineChart>
      <c:catAx>
        <c:axId val="494032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283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28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2704"/>
        <c:crosses val="autoZero"/>
        <c:crossBetween val="between"/>
      </c:valAx>
      <c:catAx>
        <c:axId val="494037016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44072"/>
        <c:crosses val="autoZero"/>
        <c:auto val="0"/>
        <c:lblAlgn val="ctr"/>
        <c:lblOffset val="100"/>
        <c:noMultiLvlLbl val="0"/>
      </c:catAx>
      <c:valAx>
        <c:axId val="494044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37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46424"/>
        <c:axId val="494044856"/>
      </c:barChart>
      <c:catAx>
        <c:axId val="494046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48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4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6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40544"/>
        <c:axId val="494040936"/>
      </c:barChart>
      <c:catAx>
        <c:axId val="49404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0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40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0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80176"/>
        <c:axId val="493986056"/>
      </c:barChart>
      <c:catAx>
        <c:axId val="493980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60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3986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0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41720"/>
        <c:axId val="494047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39368"/>
        <c:axId val="494038192"/>
      </c:lineChart>
      <c:catAx>
        <c:axId val="494041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79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47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1720"/>
        <c:crosses val="autoZero"/>
        <c:crossBetween val="between"/>
      </c:valAx>
      <c:catAx>
        <c:axId val="494039368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38192"/>
        <c:crosses val="autoZero"/>
        <c:auto val="0"/>
        <c:lblAlgn val="ctr"/>
        <c:lblOffset val="100"/>
        <c:noMultiLvlLbl val="0"/>
      </c:catAx>
      <c:valAx>
        <c:axId val="494038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39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42112"/>
        <c:axId val="494042504"/>
      </c:barChart>
      <c:catAx>
        <c:axId val="494042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25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42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2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40152"/>
        <c:axId val="494042896"/>
      </c:barChart>
      <c:catAx>
        <c:axId val="494040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2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42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0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38976"/>
        <c:axId val="494043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49952"/>
        <c:axId val="494049168"/>
      </c:lineChart>
      <c:catAx>
        <c:axId val="49403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3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43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8976"/>
        <c:crosses val="autoZero"/>
        <c:crossBetween val="between"/>
      </c:valAx>
      <c:catAx>
        <c:axId val="494049952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49168"/>
        <c:crosses val="autoZero"/>
        <c:auto val="0"/>
        <c:lblAlgn val="ctr"/>
        <c:lblOffset val="100"/>
        <c:noMultiLvlLbl val="0"/>
      </c:catAx>
      <c:valAx>
        <c:axId val="494049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4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0344"/>
        <c:axId val="494046032"/>
      </c:barChart>
      <c:catAx>
        <c:axId val="494050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60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4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0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47208"/>
        <c:axId val="494038584"/>
      </c:barChart>
      <c:catAx>
        <c:axId val="494047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38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4038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7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48384"/>
        <c:axId val="494048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60536"/>
        <c:axId val="494057400"/>
      </c:lineChart>
      <c:catAx>
        <c:axId val="49404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87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48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48384"/>
        <c:crosses val="autoZero"/>
        <c:crossBetween val="between"/>
      </c:valAx>
      <c:catAx>
        <c:axId val="494060536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57400"/>
        <c:crosses val="autoZero"/>
        <c:auto val="0"/>
        <c:lblAlgn val="ctr"/>
        <c:lblOffset val="100"/>
        <c:noMultiLvlLbl val="0"/>
      </c:catAx>
      <c:valAx>
        <c:axId val="494057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60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1912"/>
        <c:axId val="494057008"/>
      </c:barChart>
      <c:catAx>
        <c:axId val="494051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7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5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1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5832"/>
        <c:axId val="494058576"/>
      </c:barChart>
      <c:catAx>
        <c:axId val="494055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8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58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1520"/>
        <c:axId val="494057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58184"/>
        <c:axId val="494060144"/>
      </c:lineChart>
      <c:catAx>
        <c:axId val="494051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77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5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1520"/>
        <c:crosses val="autoZero"/>
        <c:crossBetween val="between"/>
      </c:valAx>
      <c:catAx>
        <c:axId val="494058184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60144"/>
        <c:crosses val="autoZero"/>
        <c:auto val="0"/>
        <c:lblAlgn val="ctr"/>
        <c:lblOffset val="100"/>
        <c:noMultiLvlLbl val="0"/>
      </c:catAx>
      <c:valAx>
        <c:axId val="494060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58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82528"/>
        <c:axId val="493986840"/>
      </c:barChart>
      <c:catAx>
        <c:axId val="493982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6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86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2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8968"/>
        <c:axId val="494052304"/>
      </c:barChart>
      <c:catAx>
        <c:axId val="49405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23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52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1128"/>
        <c:axId val="494053872"/>
      </c:barChart>
      <c:catAx>
        <c:axId val="494051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3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53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1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6224"/>
        <c:axId val="494050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55048"/>
        <c:axId val="494060928"/>
      </c:lineChart>
      <c:catAx>
        <c:axId val="49405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07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50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6224"/>
        <c:crosses val="autoZero"/>
        <c:crossBetween val="between"/>
      </c:valAx>
      <c:catAx>
        <c:axId val="494055048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60928"/>
        <c:crosses val="autoZero"/>
        <c:auto val="0"/>
        <c:lblAlgn val="ctr"/>
        <c:lblOffset val="100"/>
        <c:noMultiLvlLbl val="0"/>
      </c:catAx>
      <c:valAx>
        <c:axId val="494060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55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5440"/>
        <c:axId val="494054264"/>
      </c:barChart>
      <c:catAx>
        <c:axId val="49405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4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54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5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3088"/>
        <c:axId val="494056616"/>
      </c:barChart>
      <c:catAx>
        <c:axId val="49405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6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56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3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59752"/>
        <c:axId val="494073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66416"/>
        <c:axId val="494074256"/>
      </c:lineChart>
      <c:catAx>
        <c:axId val="494059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73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73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59752"/>
        <c:crosses val="autoZero"/>
        <c:crossBetween val="between"/>
      </c:valAx>
      <c:catAx>
        <c:axId val="494066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74256"/>
        <c:crosses val="autoZero"/>
        <c:auto val="0"/>
        <c:lblAlgn val="ctr"/>
        <c:lblOffset val="100"/>
        <c:noMultiLvlLbl val="0"/>
      </c:catAx>
      <c:valAx>
        <c:axId val="494074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66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68376"/>
        <c:axId val="494066808"/>
      </c:barChart>
      <c:catAx>
        <c:axId val="494068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66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6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68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69160"/>
        <c:axId val="494064456"/>
      </c:barChart>
      <c:catAx>
        <c:axId val="494069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64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64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69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73864"/>
        <c:axId val="494072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63280"/>
        <c:axId val="494064848"/>
      </c:lineChart>
      <c:catAx>
        <c:axId val="494073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72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7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73864"/>
        <c:crosses val="autoZero"/>
        <c:crossBetween val="between"/>
      </c:valAx>
      <c:catAx>
        <c:axId val="494063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64848"/>
        <c:crosses val="autoZero"/>
        <c:auto val="0"/>
        <c:lblAlgn val="ctr"/>
        <c:lblOffset val="100"/>
        <c:noMultiLvlLbl val="0"/>
      </c:catAx>
      <c:valAx>
        <c:axId val="494064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63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69944"/>
        <c:axId val="494070728"/>
      </c:barChart>
      <c:catAx>
        <c:axId val="494069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70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7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69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75864"/>
        <c:axId val="493975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983704"/>
        <c:axId val="493986448"/>
      </c:lineChart>
      <c:catAx>
        <c:axId val="493975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5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75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5864"/>
        <c:crosses val="autoZero"/>
        <c:crossBetween val="between"/>
      </c:valAx>
      <c:catAx>
        <c:axId val="493983704"/>
        <c:scaling>
          <c:orientation val="minMax"/>
        </c:scaling>
        <c:delete val="1"/>
        <c:axPos val="b"/>
        <c:majorTickMark val="out"/>
        <c:minorTickMark val="none"/>
        <c:tickLblPos val="nextTo"/>
        <c:crossAx val="493986448"/>
        <c:crosses val="autoZero"/>
        <c:auto val="0"/>
        <c:lblAlgn val="ctr"/>
        <c:lblOffset val="100"/>
        <c:noMultiLvlLbl val="0"/>
      </c:catAx>
      <c:valAx>
        <c:axId val="493986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3983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70336"/>
        <c:axId val="494063672"/>
      </c:barChart>
      <c:catAx>
        <c:axId val="49407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63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4063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70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65632"/>
        <c:axId val="494066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67200"/>
        <c:axId val="494069552"/>
      </c:lineChart>
      <c:catAx>
        <c:axId val="494065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660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94066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65632"/>
        <c:crosses val="autoZero"/>
        <c:crossBetween val="between"/>
      </c:valAx>
      <c:catAx>
        <c:axId val="49406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69552"/>
        <c:crosses val="autoZero"/>
        <c:auto val="0"/>
        <c:lblAlgn val="ctr"/>
        <c:lblOffset val="100"/>
        <c:noMultiLvlLbl val="0"/>
      </c:catAx>
      <c:valAx>
        <c:axId val="494069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67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71512"/>
        <c:axId val="494074648"/>
      </c:barChart>
      <c:catAx>
        <c:axId val="49407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746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94074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7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73080"/>
        <c:axId val="494075040"/>
      </c:barChart>
      <c:catAx>
        <c:axId val="494073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750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7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7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4085624"/>
        <c:axId val="494080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078176"/>
        <c:axId val="494082488"/>
      </c:lineChart>
      <c:catAx>
        <c:axId val="494085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8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408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4085624"/>
        <c:crosses val="autoZero"/>
        <c:crossBetween val="between"/>
      </c:valAx>
      <c:catAx>
        <c:axId val="4940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94082488"/>
        <c:crosses val="autoZero"/>
        <c:auto val="0"/>
        <c:lblAlgn val="ctr"/>
        <c:lblOffset val="100"/>
        <c:noMultiLvlLbl val="0"/>
      </c:catAx>
      <c:valAx>
        <c:axId val="494082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078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85272"/>
        <c:axId val="493984096"/>
      </c:barChart>
      <c:catAx>
        <c:axId val="493985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4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3984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85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3977040"/>
        <c:axId val="493979784"/>
      </c:barChart>
      <c:catAx>
        <c:axId val="493977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9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3979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93977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328</xdr:row>
      <xdr:rowOff>0</xdr:rowOff>
    </xdr:from>
    <xdr:to>
      <xdr:col>4</xdr:col>
      <xdr:colOff>0</xdr:colOff>
      <xdr:row>328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35"/>
  <sheetViews>
    <sheetView tabSelected="1" zoomScale="70" zoomScaleNormal="70" zoomScaleSheetLayoutView="100" workbookViewId="0">
      <pane xSplit="8" ySplit="8" topLeftCell="I318" activePane="bottomRight" state="frozen"/>
      <selection pane="topRight" activeCell="I1" sqref="I1"/>
      <selection pane="bottomLeft" activeCell="A12" sqref="A12"/>
      <selection pane="bottomRight" activeCell="D318" sqref="D318:D321"/>
    </sheetView>
  </sheetViews>
  <sheetFormatPr defaultRowHeight="15.75" customHeight="1" x14ac:dyDescent="0.2"/>
  <cols>
    <col min="1" max="1" width="4.28515625" style="13" customWidth="1"/>
    <col min="2" max="2" width="6.5703125" style="13" customWidth="1"/>
    <col min="3" max="3" width="5.28515625" style="13" customWidth="1"/>
    <col min="4" max="4" width="18.7109375" style="90" customWidth="1"/>
    <col min="5" max="5" width="8.85546875" style="76" customWidth="1"/>
    <col min="6" max="6" width="12.85546875" style="144" customWidth="1"/>
    <col min="7" max="7" width="13" style="106" customWidth="1"/>
    <col min="8" max="8" width="12.7109375" style="103" customWidth="1"/>
    <col min="9" max="9" width="12.28515625" style="103" customWidth="1"/>
    <col min="10" max="10" width="12.5703125" style="103" customWidth="1"/>
    <col min="11" max="11" width="10.5703125" style="145" customWidth="1"/>
    <col min="12" max="12" width="11.5703125" style="145" customWidth="1"/>
    <col min="13" max="15" width="9.85546875" style="103" customWidth="1"/>
    <col min="16" max="16" width="12" style="14" customWidth="1"/>
    <col min="17" max="17" width="12" style="146" customWidth="1"/>
    <col min="18" max="18" width="11" style="103" customWidth="1"/>
    <col min="19" max="19" width="7.140625" style="103" customWidth="1"/>
    <col min="20" max="20" width="8.5703125" style="103" customWidth="1"/>
    <col min="21" max="21" width="9.7109375" customWidth="1"/>
    <col min="22" max="22" width="8.5703125" customWidth="1"/>
  </cols>
  <sheetData>
    <row r="1" spans="1:88" s="8" customFormat="1" ht="15.75" customHeight="1" x14ac:dyDescent="0.2">
      <c r="A1" s="169"/>
      <c r="B1" s="169"/>
      <c r="C1" s="169"/>
      <c r="D1" s="169"/>
      <c r="E1" s="169"/>
      <c r="F1" s="169"/>
      <c r="G1" s="169"/>
      <c r="H1" s="104"/>
      <c r="I1" s="124"/>
      <c r="J1" s="125"/>
      <c r="K1" s="124"/>
      <c r="L1" s="104"/>
      <c r="M1" s="126"/>
      <c r="N1" s="127"/>
      <c r="O1" s="127"/>
      <c r="P1" s="67"/>
      <c r="Q1" s="128"/>
      <c r="R1" s="104"/>
      <c r="S1" s="126"/>
      <c r="T1" s="126" t="s">
        <v>119</v>
      </c>
      <c r="U1" s="10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8" s="4" customFormat="1" ht="15.75" customHeight="1" x14ac:dyDescent="0.2">
      <c r="A2" s="66"/>
      <c r="B2" s="66"/>
      <c r="C2" s="107"/>
      <c r="D2" s="89"/>
      <c r="E2" s="66"/>
      <c r="F2" s="105"/>
      <c r="G2" s="105"/>
      <c r="H2" s="105"/>
      <c r="I2" s="129"/>
      <c r="J2" s="130"/>
      <c r="K2" s="125"/>
      <c r="L2" s="127"/>
      <c r="M2" s="131"/>
      <c r="N2" s="132"/>
      <c r="O2" s="132"/>
      <c r="P2" s="67"/>
      <c r="Q2" s="128"/>
      <c r="R2" s="118"/>
      <c r="S2" s="131"/>
      <c r="T2" s="131" t="s">
        <v>72</v>
      </c>
      <c r="U2" s="10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8" s="4" customFormat="1" ht="15.75" customHeight="1" x14ac:dyDescent="0.2">
      <c r="A3" s="66"/>
      <c r="B3" s="66"/>
      <c r="C3" s="107"/>
      <c r="D3" s="89"/>
      <c r="E3" s="66"/>
      <c r="F3" s="105"/>
      <c r="G3" s="105"/>
      <c r="H3" s="105"/>
      <c r="I3" s="129"/>
      <c r="J3" s="130"/>
      <c r="K3" s="125"/>
      <c r="L3" s="127"/>
      <c r="M3" s="133"/>
      <c r="N3" s="132"/>
      <c r="O3" s="132"/>
      <c r="P3" s="67"/>
      <c r="Q3" s="128"/>
      <c r="R3" s="118"/>
      <c r="S3" s="134"/>
      <c r="T3" s="133" t="s">
        <v>120</v>
      </c>
      <c r="U3" s="6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8" s="6" customFormat="1" ht="19.5" customHeight="1" x14ac:dyDescent="0.2">
      <c r="A4" s="174" t="s">
        <v>33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67"/>
      <c r="Q4" s="128"/>
      <c r="R4" s="118"/>
      <c r="S4" s="118"/>
      <c r="T4" s="118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8" s="6" customFormat="1" ht="15.75" customHeight="1" thickBot="1" x14ac:dyDescent="0.25">
      <c r="A5" s="173" t="s">
        <v>12</v>
      </c>
      <c r="B5" s="173" t="s">
        <v>13</v>
      </c>
      <c r="C5" s="175" t="s">
        <v>15</v>
      </c>
      <c r="D5" s="184" t="s">
        <v>32</v>
      </c>
      <c r="E5" s="199" t="s">
        <v>55</v>
      </c>
      <c r="F5" s="194" t="s">
        <v>36</v>
      </c>
      <c r="G5" s="176" t="s">
        <v>35</v>
      </c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8" s="10" customFormat="1" ht="15.75" customHeight="1" thickTop="1" x14ac:dyDescent="0.2">
      <c r="A6" s="173"/>
      <c r="B6" s="173"/>
      <c r="C6" s="175"/>
      <c r="D6" s="185"/>
      <c r="E6" s="200"/>
      <c r="F6" s="195"/>
      <c r="G6" s="170" t="s">
        <v>34</v>
      </c>
      <c r="H6" s="179" t="s">
        <v>35</v>
      </c>
      <c r="I6" s="180"/>
      <c r="J6" s="180"/>
      <c r="K6" s="180"/>
      <c r="L6" s="180"/>
      <c r="M6" s="180"/>
      <c r="N6" s="180"/>
      <c r="O6" s="187"/>
      <c r="P6" s="170" t="s">
        <v>38</v>
      </c>
      <c r="Q6" s="179" t="s">
        <v>35</v>
      </c>
      <c r="R6" s="180"/>
      <c r="S6" s="180"/>
      <c r="T6" s="18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8" s="10" customFormat="1" ht="15.75" customHeight="1" x14ac:dyDescent="0.2">
      <c r="A7" s="173"/>
      <c r="B7" s="173"/>
      <c r="C7" s="175"/>
      <c r="D7" s="185"/>
      <c r="E7" s="200"/>
      <c r="F7" s="195"/>
      <c r="G7" s="171"/>
      <c r="H7" s="182" t="s">
        <v>57</v>
      </c>
      <c r="I7" s="190" t="s">
        <v>11</v>
      </c>
      <c r="J7" s="191"/>
      <c r="K7" s="182" t="s">
        <v>42</v>
      </c>
      <c r="L7" s="182" t="s">
        <v>54</v>
      </c>
      <c r="M7" s="182" t="s">
        <v>40</v>
      </c>
      <c r="N7" s="182" t="s">
        <v>69</v>
      </c>
      <c r="O7" s="188" t="s">
        <v>43</v>
      </c>
      <c r="P7" s="171"/>
      <c r="Q7" s="182" t="s">
        <v>58</v>
      </c>
      <c r="R7" s="135" t="s">
        <v>37</v>
      </c>
      <c r="S7" s="197" t="s">
        <v>70</v>
      </c>
      <c r="T7" s="192" t="s">
        <v>71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8" s="65" customFormat="1" ht="111" customHeight="1" x14ac:dyDescent="0.2">
      <c r="A8" s="173"/>
      <c r="B8" s="173"/>
      <c r="C8" s="175"/>
      <c r="D8" s="186"/>
      <c r="E8" s="201"/>
      <c r="F8" s="196"/>
      <c r="G8" s="172"/>
      <c r="H8" s="183"/>
      <c r="I8" s="135" t="s">
        <v>39</v>
      </c>
      <c r="J8" s="135" t="s">
        <v>41</v>
      </c>
      <c r="K8" s="183"/>
      <c r="L8" s="183"/>
      <c r="M8" s="183"/>
      <c r="N8" s="183"/>
      <c r="O8" s="189"/>
      <c r="P8" s="172"/>
      <c r="Q8" s="183"/>
      <c r="R8" s="135" t="s">
        <v>44</v>
      </c>
      <c r="S8" s="198"/>
      <c r="T8" s="193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8" s="7" customFormat="1" ht="14.25" customHeight="1" x14ac:dyDescent="0.2">
      <c r="A9" s="77">
        <v>1</v>
      </c>
      <c r="B9" s="77">
        <f t="shared" ref="B9:S9" si="0">A9+1</f>
        <v>2</v>
      </c>
      <c r="C9" s="77">
        <f t="shared" si="0"/>
        <v>3</v>
      </c>
      <c r="D9" s="20">
        <f t="shared" si="0"/>
        <v>4</v>
      </c>
      <c r="E9" s="21">
        <f t="shared" si="0"/>
        <v>5</v>
      </c>
      <c r="F9" s="21">
        <f t="shared" si="0"/>
        <v>6</v>
      </c>
      <c r="G9" s="70">
        <f t="shared" si="0"/>
        <v>7</v>
      </c>
      <c r="H9" s="22">
        <f t="shared" si="0"/>
        <v>8</v>
      </c>
      <c r="I9" s="22">
        <f t="shared" si="0"/>
        <v>9</v>
      </c>
      <c r="J9" s="22">
        <f t="shared" si="0"/>
        <v>10</v>
      </c>
      <c r="K9" s="22">
        <f t="shared" si="0"/>
        <v>11</v>
      </c>
      <c r="L9" s="22">
        <f t="shared" si="0"/>
        <v>12</v>
      </c>
      <c r="M9" s="22">
        <f t="shared" si="0"/>
        <v>13</v>
      </c>
      <c r="N9" s="22">
        <f t="shared" si="0"/>
        <v>14</v>
      </c>
      <c r="O9" s="23">
        <f t="shared" si="0"/>
        <v>15</v>
      </c>
      <c r="P9" s="24">
        <f t="shared" si="0"/>
        <v>16</v>
      </c>
      <c r="Q9" s="22">
        <f t="shared" si="0"/>
        <v>17</v>
      </c>
      <c r="R9" s="22">
        <f t="shared" si="0"/>
        <v>18</v>
      </c>
      <c r="S9" s="22">
        <f t="shared" si="0"/>
        <v>19</v>
      </c>
      <c r="T9" s="119">
        <f>S9+1</f>
        <v>20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8" s="2" customFormat="1" ht="18" customHeight="1" x14ac:dyDescent="0.2">
      <c r="A10" s="49">
        <v>500</v>
      </c>
      <c r="B10" s="49"/>
      <c r="C10" s="108"/>
      <c r="D10" s="86" t="s">
        <v>7</v>
      </c>
      <c r="E10" s="71" t="s">
        <v>46</v>
      </c>
      <c r="F10" s="60">
        <f>G10+P10</f>
        <v>535950</v>
      </c>
      <c r="G10" s="27">
        <f>H10+K10+L10+M10</f>
        <v>455950</v>
      </c>
      <c r="H10" s="28">
        <f>SUM(I10:J10)</f>
        <v>451950</v>
      </c>
      <c r="I10" s="28">
        <f t="shared" ref="I10:L12" si="1">I14</f>
        <v>96480</v>
      </c>
      <c r="J10" s="28">
        <f t="shared" si="1"/>
        <v>355470</v>
      </c>
      <c r="K10" s="28"/>
      <c r="L10" s="28">
        <f t="shared" si="1"/>
        <v>4000</v>
      </c>
      <c r="M10" s="28"/>
      <c r="N10" s="50"/>
      <c r="O10" s="136"/>
      <c r="P10" s="27">
        <f>Q10+S10+T10</f>
        <v>80000</v>
      </c>
      <c r="Q10" s="28">
        <f t="shared" ref="Q10" si="2">Q14</f>
        <v>80000</v>
      </c>
      <c r="R10" s="50"/>
      <c r="S10" s="50"/>
      <c r="T10" s="28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</row>
    <row r="11" spans="1:88" s="16" customFormat="1" ht="18" customHeight="1" x14ac:dyDescent="0.2">
      <c r="A11" s="25"/>
      <c r="B11" s="25"/>
      <c r="C11" s="68"/>
      <c r="D11" s="87"/>
      <c r="E11" s="71" t="s">
        <v>47</v>
      </c>
      <c r="F11" s="26">
        <f>G11+P11</f>
        <v>17800</v>
      </c>
      <c r="G11" s="29">
        <f>H11+K11+L11+M11</f>
        <v>17800</v>
      </c>
      <c r="H11" s="30">
        <f>SUM(I11:J11)</f>
        <v>17800</v>
      </c>
      <c r="I11" s="30">
        <f t="shared" si="1"/>
        <v>330</v>
      </c>
      <c r="J11" s="30">
        <f t="shared" si="1"/>
        <v>17470</v>
      </c>
      <c r="K11" s="30"/>
      <c r="L11" s="30"/>
      <c r="M11" s="30"/>
      <c r="N11" s="51"/>
      <c r="O11" s="137"/>
      <c r="P11" s="29"/>
      <c r="Q11" s="30"/>
      <c r="R11" s="51"/>
      <c r="S11" s="51"/>
      <c r="T11" s="30"/>
      <c r="U11" s="17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 s="17"/>
      <c r="CH11" s="17"/>
      <c r="CI11" s="17"/>
      <c r="CJ11" s="17"/>
    </row>
    <row r="12" spans="1:88" s="16" customFormat="1" ht="18" customHeight="1" x14ac:dyDescent="0.2">
      <c r="A12" s="25"/>
      <c r="B12" s="25"/>
      <c r="C12" s="68"/>
      <c r="D12" s="87"/>
      <c r="E12" s="71" t="s">
        <v>48</v>
      </c>
      <c r="F12" s="26">
        <f>G12+P12</f>
        <v>17800</v>
      </c>
      <c r="G12" s="29">
        <f>H12+K12+L12+M12</f>
        <v>17800</v>
      </c>
      <c r="H12" s="30">
        <f>SUM(I12:J12)</f>
        <v>17800</v>
      </c>
      <c r="I12" s="30"/>
      <c r="J12" s="30">
        <f t="shared" si="1"/>
        <v>17800</v>
      </c>
      <c r="K12" s="30"/>
      <c r="L12" s="30"/>
      <c r="M12" s="30"/>
      <c r="N12" s="51"/>
      <c r="O12" s="137"/>
      <c r="P12" s="29"/>
      <c r="Q12" s="30"/>
      <c r="R12" s="51"/>
      <c r="S12" s="51"/>
      <c r="T12" s="30"/>
      <c r="U12" s="17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 s="17"/>
      <c r="CH12" s="17"/>
      <c r="CI12" s="17"/>
      <c r="CJ12" s="17"/>
    </row>
    <row r="13" spans="1:88" s="1" customFormat="1" ht="18" customHeight="1" x14ac:dyDescent="0.2">
      <c r="A13" s="68"/>
      <c r="B13" s="68"/>
      <c r="C13" s="31"/>
      <c r="D13" s="88"/>
      <c r="E13" s="72" t="s">
        <v>49</v>
      </c>
      <c r="F13" s="32">
        <f>F10-F11+F12</f>
        <v>535950</v>
      </c>
      <c r="G13" s="92">
        <f>G10-G11+G12</f>
        <v>455950</v>
      </c>
      <c r="H13" s="32">
        <f t="shared" ref="H13:Q13" si="3">H10-H11+H12</f>
        <v>451950</v>
      </c>
      <c r="I13" s="32">
        <f t="shared" si="3"/>
        <v>96150</v>
      </c>
      <c r="J13" s="32">
        <f t="shared" si="3"/>
        <v>355800</v>
      </c>
      <c r="K13" s="32"/>
      <c r="L13" s="32">
        <f t="shared" si="3"/>
        <v>4000</v>
      </c>
      <c r="M13" s="32"/>
      <c r="N13" s="32"/>
      <c r="O13" s="34"/>
      <c r="P13" s="33">
        <f t="shared" si="3"/>
        <v>80000</v>
      </c>
      <c r="Q13" s="32">
        <f t="shared" si="3"/>
        <v>80000</v>
      </c>
      <c r="R13" s="32"/>
      <c r="S13" s="81"/>
      <c r="T13" s="81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8" s="3" customFormat="1" ht="16.5" customHeight="1" x14ac:dyDescent="0.2">
      <c r="A14" s="38"/>
      <c r="B14" s="47">
        <v>50095</v>
      </c>
      <c r="C14" s="48"/>
      <c r="D14" s="157" t="s">
        <v>0</v>
      </c>
      <c r="E14" s="73" t="s">
        <v>46</v>
      </c>
      <c r="F14" s="35">
        <f>G14+P14</f>
        <v>535950</v>
      </c>
      <c r="G14" s="36">
        <f>H14+K14+L14+M14</f>
        <v>455950</v>
      </c>
      <c r="H14" s="37">
        <f>SUM(I14:J14)</f>
        <v>451950</v>
      </c>
      <c r="I14" s="37">
        <v>96480</v>
      </c>
      <c r="J14" s="37">
        <v>355470</v>
      </c>
      <c r="K14" s="37"/>
      <c r="L14" s="37">
        <v>4000</v>
      </c>
      <c r="M14" s="37"/>
      <c r="N14" s="37"/>
      <c r="O14" s="58"/>
      <c r="P14" s="36">
        <f>Q14+S14+T14</f>
        <v>80000</v>
      </c>
      <c r="Q14" s="37">
        <v>80000</v>
      </c>
      <c r="R14" s="52"/>
      <c r="S14" s="117"/>
      <c r="T14" s="37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</row>
    <row r="15" spans="1:88" s="15" customFormat="1" ht="16.5" customHeight="1" x14ac:dyDescent="0.2">
      <c r="A15" s="38"/>
      <c r="B15" s="38"/>
      <c r="C15" s="46"/>
      <c r="D15" s="147"/>
      <c r="E15" s="73" t="s">
        <v>47</v>
      </c>
      <c r="F15" s="39">
        <f>G15+P15</f>
        <v>17800</v>
      </c>
      <c r="G15" s="40">
        <f>H15+K15+L15+M15</f>
        <v>17800</v>
      </c>
      <c r="H15" s="41">
        <f>SUM(I15:J15)</f>
        <v>17800</v>
      </c>
      <c r="I15" s="41">
        <f>I19+I23+I27+I31+I35+I39</f>
        <v>330</v>
      </c>
      <c r="J15" s="41">
        <f>J19+J23+J27+J31+J35+J39</f>
        <v>17470</v>
      </c>
      <c r="K15" s="41"/>
      <c r="L15" s="41"/>
      <c r="M15" s="41"/>
      <c r="N15" s="41"/>
      <c r="O15" s="54"/>
      <c r="P15" s="40"/>
      <c r="Q15" s="41"/>
      <c r="R15" s="117"/>
      <c r="S15" s="117"/>
      <c r="T15" s="41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8" s="15" customFormat="1" ht="16.5" customHeight="1" x14ac:dyDescent="0.2">
      <c r="A16" s="38"/>
      <c r="B16" s="38"/>
      <c r="C16" s="46"/>
      <c r="D16" s="147"/>
      <c r="E16" s="73" t="s">
        <v>48</v>
      </c>
      <c r="F16" s="39">
        <f>G16+P16</f>
        <v>17800</v>
      </c>
      <c r="G16" s="40">
        <f>H16+K16+L16+M16</f>
        <v>17800</v>
      </c>
      <c r="H16" s="41">
        <f>SUM(I16:J16)</f>
        <v>17800</v>
      </c>
      <c r="I16" s="41"/>
      <c r="J16" s="41">
        <f>J20+J24+J28+J32+J36+J40</f>
        <v>17800</v>
      </c>
      <c r="K16" s="41"/>
      <c r="L16" s="41"/>
      <c r="M16" s="41"/>
      <c r="N16" s="41"/>
      <c r="O16" s="54"/>
      <c r="P16" s="40"/>
      <c r="Q16" s="41"/>
      <c r="R16" s="117"/>
      <c r="S16" s="117"/>
      <c r="T16" s="41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9" customFormat="1" ht="16.5" customHeight="1" x14ac:dyDescent="0.2">
      <c r="A17" s="69"/>
      <c r="B17" s="69"/>
      <c r="C17" s="42"/>
      <c r="D17" s="148"/>
      <c r="E17" s="74" t="s">
        <v>49</v>
      </c>
      <c r="F17" s="43">
        <f t="shared" ref="F17:Q17" si="4">F14-F15+F16</f>
        <v>535950</v>
      </c>
      <c r="G17" s="44">
        <f t="shared" si="4"/>
        <v>455950</v>
      </c>
      <c r="H17" s="43">
        <f t="shared" si="4"/>
        <v>451950</v>
      </c>
      <c r="I17" s="43">
        <f t="shared" si="4"/>
        <v>96150</v>
      </c>
      <c r="J17" s="43">
        <f t="shared" si="4"/>
        <v>355800</v>
      </c>
      <c r="K17" s="43"/>
      <c r="L17" s="43">
        <f t="shared" si="4"/>
        <v>4000</v>
      </c>
      <c r="M17" s="43"/>
      <c r="N17" s="43"/>
      <c r="O17" s="45"/>
      <c r="P17" s="44">
        <f t="shared" si="4"/>
        <v>80000</v>
      </c>
      <c r="Q17" s="43">
        <f t="shared" si="4"/>
        <v>80000</v>
      </c>
      <c r="R17" s="43"/>
      <c r="S17" s="59"/>
      <c r="T17" s="59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1" customFormat="1" ht="16.5" customHeight="1" x14ac:dyDescent="0.2">
      <c r="A18" s="46"/>
      <c r="B18" s="46"/>
      <c r="C18" s="46">
        <v>4120</v>
      </c>
      <c r="D18" s="149" t="s">
        <v>73</v>
      </c>
      <c r="E18" s="73" t="s">
        <v>46</v>
      </c>
      <c r="F18" s="39">
        <f>G18+P18</f>
        <v>2150</v>
      </c>
      <c r="G18" s="40">
        <f>H18+K18+L18+M18</f>
        <v>2150</v>
      </c>
      <c r="H18" s="41">
        <f>SUM(I18:J18)</f>
        <v>2150</v>
      </c>
      <c r="I18" s="41">
        <v>2150</v>
      </c>
      <c r="J18" s="41"/>
      <c r="K18" s="41"/>
      <c r="L18" s="41"/>
      <c r="M18" s="41"/>
      <c r="N18" s="41"/>
      <c r="O18" s="54"/>
      <c r="P18" s="40"/>
      <c r="Q18" s="41"/>
      <c r="R18" s="41"/>
      <c r="S18" s="41"/>
      <c r="T18" s="41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5" customFormat="1" ht="16.5" customHeight="1" x14ac:dyDescent="0.2">
      <c r="A19" s="38"/>
      <c r="B19" s="38"/>
      <c r="C19" s="46"/>
      <c r="D19" s="150"/>
      <c r="E19" s="73" t="s">
        <v>47</v>
      </c>
      <c r="F19" s="39">
        <f>G19+P19</f>
        <v>330</v>
      </c>
      <c r="G19" s="40">
        <f>H19+K19+L19+M19</f>
        <v>330</v>
      </c>
      <c r="H19" s="41">
        <f>SUM(I19:J19)</f>
        <v>330</v>
      </c>
      <c r="I19" s="41">
        <v>330</v>
      </c>
      <c r="J19" s="41"/>
      <c r="K19" s="41"/>
      <c r="L19" s="41"/>
      <c r="M19" s="41"/>
      <c r="N19" s="41"/>
      <c r="O19" s="54"/>
      <c r="P19" s="40"/>
      <c r="Q19" s="41"/>
      <c r="R19" s="41"/>
      <c r="S19" s="41"/>
      <c r="T19" s="41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5" customFormat="1" ht="16.5" customHeight="1" x14ac:dyDescent="0.2">
      <c r="A20" s="38"/>
      <c r="B20" s="38"/>
      <c r="C20" s="46"/>
      <c r="D20" s="150"/>
      <c r="E20" s="73" t="s">
        <v>48</v>
      </c>
      <c r="F20" s="39"/>
      <c r="G20" s="40"/>
      <c r="H20" s="41"/>
      <c r="I20" s="41"/>
      <c r="J20" s="41"/>
      <c r="K20" s="41"/>
      <c r="L20" s="41"/>
      <c r="M20" s="41"/>
      <c r="N20" s="41"/>
      <c r="O20" s="54"/>
      <c r="P20" s="40"/>
      <c r="Q20" s="41"/>
      <c r="R20" s="41"/>
      <c r="S20" s="41"/>
      <c r="T20" s="41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9" customFormat="1" ht="16.5" customHeight="1" x14ac:dyDescent="0.2">
      <c r="A21" s="69"/>
      <c r="B21" s="69"/>
      <c r="C21" s="42"/>
      <c r="D21" s="151"/>
      <c r="E21" s="74" t="s">
        <v>49</v>
      </c>
      <c r="F21" s="43">
        <f>F18-F19+F20</f>
        <v>1820</v>
      </c>
      <c r="G21" s="44">
        <f>G18-G19+G20</f>
        <v>1820</v>
      </c>
      <c r="H21" s="43">
        <f>H18-H19+H20</f>
        <v>1820</v>
      </c>
      <c r="I21" s="43">
        <f>I18-I19+I20</f>
        <v>1820</v>
      </c>
      <c r="J21" s="43"/>
      <c r="K21" s="43"/>
      <c r="L21" s="43"/>
      <c r="M21" s="43"/>
      <c r="N21" s="43"/>
      <c r="O21" s="45"/>
      <c r="P21" s="44"/>
      <c r="Q21" s="43"/>
      <c r="R21" s="43"/>
      <c r="S21" s="59"/>
      <c r="T21" s="59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9" customFormat="1" ht="16.5" customHeight="1" x14ac:dyDescent="0.2">
      <c r="A22" s="46"/>
      <c r="B22" s="46"/>
      <c r="C22" s="46">
        <v>4210</v>
      </c>
      <c r="D22" s="149" t="s">
        <v>18</v>
      </c>
      <c r="E22" s="73" t="s">
        <v>46</v>
      </c>
      <c r="F22" s="39">
        <f>G22+P22</f>
        <v>7000</v>
      </c>
      <c r="G22" s="40">
        <f>H22+K22+L22+M22</f>
        <v>7000</v>
      </c>
      <c r="H22" s="41">
        <f>SUM(I22:J22)</f>
        <v>7000</v>
      </c>
      <c r="I22" s="41"/>
      <c r="J22" s="41">
        <v>7000</v>
      </c>
      <c r="K22" s="41"/>
      <c r="L22" s="41"/>
      <c r="M22" s="41"/>
      <c r="N22" s="41"/>
      <c r="O22" s="54"/>
      <c r="P22" s="40"/>
      <c r="Q22" s="41"/>
      <c r="R22" s="41"/>
      <c r="S22" s="41"/>
      <c r="T22" s="41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15" customFormat="1" ht="16.5" customHeight="1" x14ac:dyDescent="0.2">
      <c r="A23" s="38"/>
      <c r="B23" s="38"/>
      <c r="C23" s="46"/>
      <c r="D23" s="150"/>
      <c r="E23" s="73" t="s">
        <v>47</v>
      </c>
      <c r="F23" s="39">
        <f>G23+P23</f>
        <v>5000</v>
      </c>
      <c r="G23" s="40">
        <f>H23+K23+L23+M23</f>
        <v>5000</v>
      </c>
      <c r="H23" s="41">
        <f>SUM(I23:J23)</f>
        <v>5000</v>
      </c>
      <c r="I23" s="41"/>
      <c r="J23" s="41">
        <v>5000</v>
      </c>
      <c r="K23" s="41"/>
      <c r="L23" s="41"/>
      <c r="M23" s="41"/>
      <c r="N23" s="41"/>
      <c r="O23" s="54"/>
      <c r="P23" s="40"/>
      <c r="Q23" s="41"/>
      <c r="R23" s="41"/>
      <c r="S23" s="41"/>
      <c r="T23" s="41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15" customFormat="1" ht="16.5" customHeight="1" x14ac:dyDescent="0.2">
      <c r="A24" s="38"/>
      <c r="B24" s="38"/>
      <c r="C24" s="46"/>
      <c r="D24" s="150"/>
      <c r="E24" s="73" t="s">
        <v>48</v>
      </c>
      <c r="F24" s="39"/>
      <c r="G24" s="40"/>
      <c r="H24" s="41"/>
      <c r="I24" s="41"/>
      <c r="J24" s="41"/>
      <c r="K24" s="41"/>
      <c r="L24" s="41"/>
      <c r="M24" s="41"/>
      <c r="N24" s="41"/>
      <c r="O24" s="54"/>
      <c r="P24" s="40"/>
      <c r="Q24" s="41"/>
      <c r="R24" s="41"/>
      <c r="S24" s="41"/>
      <c r="T24" s="41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19" customFormat="1" ht="16.5" customHeight="1" x14ac:dyDescent="0.2">
      <c r="A25" s="69"/>
      <c r="B25" s="69"/>
      <c r="C25" s="42"/>
      <c r="D25" s="151"/>
      <c r="E25" s="74" t="s">
        <v>49</v>
      </c>
      <c r="F25" s="43">
        <f>F22-F23+F24</f>
        <v>2000</v>
      </c>
      <c r="G25" s="44">
        <f>G22-G23+G24</f>
        <v>2000</v>
      </c>
      <c r="H25" s="43">
        <f>H22-H23+H24</f>
        <v>2000</v>
      </c>
      <c r="I25" s="43"/>
      <c r="J25" s="43">
        <f>J22-J23+J24</f>
        <v>2000</v>
      </c>
      <c r="K25" s="43"/>
      <c r="L25" s="43"/>
      <c r="M25" s="43"/>
      <c r="N25" s="43"/>
      <c r="O25" s="45"/>
      <c r="P25" s="44"/>
      <c r="Q25" s="43"/>
      <c r="R25" s="43"/>
      <c r="S25" s="59"/>
      <c r="T25" s="59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9" customFormat="1" ht="16.5" customHeight="1" x14ac:dyDescent="0.2">
      <c r="A26" s="46"/>
      <c r="B26" s="46"/>
      <c r="C26" s="48">
        <v>4270</v>
      </c>
      <c r="D26" s="149" t="s">
        <v>19</v>
      </c>
      <c r="E26" s="73" t="s">
        <v>46</v>
      </c>
      <c r="F26" s="35">
        <f>G26+P26</f>
        <v>9670</v>
      </c>
      <c r="G26" s="36">
        <f>H26+K26+L26+M26</f>
        <v>9670</v>
      </c>
      <c r="H26" s="37">
        <f>SUM(I26:J26)</f>
        <v>9670</v>
      </c>
      <c r="I26" s="37"/>
      <c r="J26" s="37">
        <v>9670</v>
      </c>
      <c r="K26" s="37"/>
      <c r="L26" s="37"/>
      <c r="M26" s="37"/>
      <c r="N26" s="37"/>
      <c r="O26" s="58"/>
      <c r="P26" s="36"/>
      <c r="Q26" s="37"/>
      <c r="R26" s="37"/>
      <c r="S26" s="37"/>
      <c r="T26" s="37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5" customFormat="1" ht="16.5" customHeight="1" x14ac:dyDescent="0.2">
      <c r="A27" s="38"/>
      <c r="B27" s="38"/>
      <c r="C27" s="46"/>
      <c r="D27" s="150"/>
      <c r="E27" s="73" t="s">
        <v>47</v>
      </c>
      <c r="F27" s="39">
        <f>G27+P27</f>
        <v>9670</v>
      </c>
      <c r="G27" s="40">
        <f>H27+K27+L27+M27</f>
        <v>9670</v>
      </c>
      <c r="H27" s="41">
        <f>SUM(I27:J27)</f>
        <v>9670</v>
      </c>
      <c r="I27" s="41"/>
      <c r="J27" s="41">
        <v>9670</v>
      </c>
      <c r="K27" s="41"/>
      <c r="L27" s="41"/>
      <c r="M27" s="41"/>
      <c r="N27" s="41"/>
      <c r="O27" s="54"/>
      <c r="P27" s="40"/>
      <c r="Q27" s="41"/>
      <c r="R27" s="41"/>
      <c r="S27" s="41"/>
      <c r="T27" s="41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15" customFormat="1" ht="16.5" customHeight="1" x14ac:dyDescent="0.2">
      <c r="A28" s="38"/>
      <c r="B28" s="38"/>
      <c r="C28" s="46"/>
      <c r="D28" s="150"/>
      <c r="E28" s="73" t="s">
        <v>48</v>
      </c>
      <c r="F28" s="39"/>
      <c r="G28" s="40"/>
      <c r="H28" s="41"/>
      <c r="I28" s="41"/>
      <c r="J28" s="41"/>
      <c r="K28" s="41"/>
      <c r="L28" s="41"/>
      <c r="M28" s="41"/>
      <c r="N28" s="41"/>
      <c r="O28" s="54"/>
      <c r="P28" s="40"/>
      <c r="Q28" s="41"/>
      <c r="R28" s="41"/>
      <c r="S28" s="41"/>
      <c r="T28" s="41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19" customFormat="1" ht="16.5" customHeight="1" x14ac:dyDescent="0.2">
      <c r="A29" s="69"/>
      <c r="B29" s="69"/>
      <c r="C29" s="42"/>
      <c r="D29" s="151"/>
      <c r="E29" s="74" t="s">
        <v>49</v>
      </c>
      <c r="F29" s="43">
        <f>F26-F27+F28</f>
        <v>0</v>
      </c>
      <c r="G29" s="44">
        <f>G26-G27+G28</f>
        <v>0</v>
      </c>
      <c r="H29" s="43">
        <f>H26-H27+H28</f>
        <v>0</v>
      </c>
      <c r="I29" s="43"/>
      <c r="J29" s="43">
        <f>J26-J27+J28</f>
        <v>0</v>
      </c>
      <c r="K29" s="43"/>
      <c r="L29" s="43"/>
      <c r="M29" s="43"/>
      <c r="N29" s="43"/>
      <c r="O29" s="45"/>
      <c r="P29" s="44"/>
      <c r="Q29" s="43"/>
      <c r="R29" s="43"/>
      <c r="S29" s="59"/>
      <c r="T29" s="5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9" customFormat="1" ht="16.5" customHeight="1" x14ac:dyDescent="0.2">
      <c r="A30" s="46"/>
      <c r="B30" s="46"/>
      <c r="C30" s="48">
        <v>4300</v>
      </c>
      <c r="D30" s="149" t="s">
        <v>20</v>
      </c>
      <c r="E30" s="73" t="s">
        <v>46</v>
      </c>
      <c r="F30" s="35">
        <f>G30+P30</f>
        <v>225000</v>
      </c>
      <c r="G30" s="36">
        <f>H30+K30+L30+M30</f>
        <v>225000</v>
      </c>
      <c r="H30" s="37">
        <f>SUM(I30:J30)</f>
        <v>225000</v>
      </c>
      <c r="I30" s="37"/>
      <c r="J30" s="37">
        <v>225000</v>
      </c>
      <c r="K30" s="37"/>
      <c r="L30" s="37"/>
      <c r="M30" s="37"/>
      <c r="N30" s="37"/>
      <c r="O30" s="58"/>
      <c r="P30" s="36"/>
      <c r="Q30" s="37"/>
      <c r="R30" s="37"/>
      <c r="S30" s="37"/>
      <c r="T30" s="37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5" customFormat="1" ht="16.5" customHeight="1" x14ac:dyDescent="0.2">
      <c r="A31" s="38"/>
      <c r="B31" s="38"/>
      <c r="C31" s="46"/>
      <c r="D31" s="150"/>
      <c r="E31" s="73" t="s">
        <v>47</v>
      </c>
      <c r="F31" s="39"/>
      <c r="G31" s="40"/>
      <c r="H31" s="41"/>
      <c r="I31" s="41"/>
      <c r="J31" s="41"/>
      <c r="K31" s="41"/>
      <c r="L31" s="41"/>
      <c r="M31" s="41"/>
      <c r="N31" s="41"/>
      <c r="O31" s="54"/>
      <c r="P31" s="40"/>
      <c r="Q31" s="41"/>
      <c r="R31" s="41"/>
      <c r="S31" s="41"/>
      <c r="T31" s="4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5" customFormat="1" ht="16.5" customHeight="1" x14ac:dyDescent="0.2">
      <c r="A32" s="38"/>
      <c r="B32" s="38"/>
      <c r="C32" s="46"/>
      <c r="D32" s="150"/>
      <c r="E32" s="73" t="s">
        <v>48</v>
      </c>
      <c r="F32" s="39">
        <f>G32+P32</f>
        <v>17800</v>
      </c>
      <c r="G32" s="40">
        <f>H32+K32+L32+M32</f>
        <v>17800</v>
      </c>
      <c r="H32" s="41">
        <f>SUM(I32:J32)</f>
        <v>17800</v>
      </c>
      <c r="I32" s="41"/>
      <c r="J32" s="41">
        <v>17800</v>
      </c>
      <c r="K32" s="41"/>
      <c r="L32" s="41"/>
      <c r="M32" s="41"/>
      <c r="N32" s="41"/>
      <c r="O32" s="54"/>
      <c r="P32" s="40"/>
      <c r="Q32" s="41"/>
      <c r="R32" s="41"/>
      <c r="S32" s="41"/>
      <c r="T32" s="41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9" customFormat="1" ht="16.5" customHeight="1" x14ac:dyDescent="0.2">
      <c r="A33" s="69"/>
      <c r="B33" s="69"/>
      <c r="C33" s="42"/>
      <c r="D33" s="151"/>
      <c r="E33" s="74" t="s">
        <v>49</v>
      </c>
      <c r="F33" s="43">
        <f>F30-F31+F32</f>
        <v>242800</v>
      </c>
      <c r="G33" s="44">
        <f>G30-G31+G32</f>
        <v>242800</v>
      </c>
      <c r="H33" s="43">
        <f>H30-H31+H32</f>
        <v>242800</v>
      </c>
      <c r="I33" s="43"/>
      <c r="J33" s="43">
        <f>J30-J31+J32</f>
        <v>242800</v>
      </c>
      <c r="K33" s="43"/>
      <c r="L33" s="43"/>
      <c r="M33" s="43"/>
      <c r="N33" s="43"/>
      <c r="O33" s="45"/>
      <c r="P33" s="44"/>
      <c r="Q33" s="43"/>
      <c r="R33" s="43"/>
      <c r="S33" s="59"/>
      <c r="T33" s="59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" customFormat="1" ht="16.5" customHeight="1" x14ac:dyDescent="0.2">
      <c r="A34" s="46"/>
      <c r="B34" s="46"/>
      <c r="C34" s="48">
        <v>4430</v>
      </c>
      <c r="D34" s="149" t="s">
        <v>21</v>
      </c>
      <c r="E34" s="73" t="s">
        <v>46</v>
      </c>
      <c r="F34" s="35">
        <f>G34+P34</f>
        <v>2000</v>
      </c>
      <c r="G34" s="36">
        <f>H34+K34+L34+M34</f>
        <v>2000</v>
      </c>
      <c r="H34" s="37">
        <f>SUM(I34:J34)</f>
        <v>2000</v>
      </c>
      <c r="I34" s="37"/>
      <c r="J34" s="37">
        <v>2000</v>
      </c>
      <c r="K34" s="37"/>
      <c r="L34" s="37"/>
      <c r="M34" s="37"/>
      <c r="N34" s="37"/>
      <c r="O34" s="58"/>
      <c r="P34" s="36"/>
      <c r="Q34" s="37"/>
      <c r="R34" s="37"/>
      <c r="S34" s="37"/>
      <c r="T34" s="37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5" customFormat="1" ht="16.5" customHeight="1" x14ac:dyDescent="0.2">
      <c r="A35" s="38"/>
      <c r="B35" s="38"/>
      <c r="C35" s="46"/>
      <c r="D35" s="150"/>
      <c r="E35" s="73" t="s">
        <v>47</v>
      </c>
      <c r="F35" s="39">
        <f>G35+P35</f>
        <v>1000</v>
      </c>
      <c r="G35" s="40">
        <f>H35+K35+L35+M35</f>
        <v>1000</v>
      </c>
      <c r="H35" s="41">
        <f>SUM(I35:J35)</f>
        <v>1000</v>
      </c>
      <c r="I35" s="41"/>
      <c r="J35" s="41">
        <v>1000</v>
      </c>
      <c r="K35" s="41"/>
      <c r="L35" s="41"/>
      <c r="M35" s="41"/>
      <c r="N35" s="41"/>
      <c r="O35" s="54"/>
      <c r="P35" s="40"/>
      <c r="Q35" s="41"/>
      <c r="R35" s="41"/>
      <c r="S35" s="41"/>
      <c r="T35" s="41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5" customFormat="1" ht="16.5" customHeight="1" x14ac:dyDescent="0.2">
      <c r="A36" s="38"/>
      <c r="B36" s="38"/>
      <c r="C36" s="46"/>
      <c r="D36" s="150"/>
      <c r="E36" s="73" t="s">
        <v>48</v>
      </c>
      <c r="F36" s="39"/>
      <c r="G36" s="40"/>
      <c r="H36" s="41"/>
      <c r="I36" s="41"/>
      <c r="J36" s="41"/>
      <c r="K36" s="41"/>
      <c r="L36" s="41"/>
      <c r="M36" s="41"/>
      <c r="N36" s="41"/>
      <c r="O36" s="54"/>
      <c r="P36" s="40"/>
      <c r="Q36" s="41"/>
      <c r="R36" s="41"/>
      <c r="S36" s="41"/>
      <c r="T36" s="41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9" customFormat="1" ht="16.5" customHeight="1" x14ac:dyDescent="0.2">
      <c r="A37" s="69"/>
      <c r="B37" s="69"/>
      <c r="C37" s="42"/>
      <c r="D37" s="151"/>
      <c r="E37" s="74" t="s">
        <v>49</v>
      </c>
      <c r="F37" s="43">
        <f>F34-F35+F36</f>
        <v>1000</v>
      </c>
      <c r="G37" s="44">
        <f>G34-G35+G36</f>
        <v>1000</v>
      </c>
      <c r="H37" s="43">
        <f>H34-H35+H36</f>
        <v>1000</v>
      </c>
      <c r="I37" s="43"/>
      <c r="J37" s="43">
        <f>J34-J35+J36</f>
        <v>1000</v>
      </c>
      <c r="K37" s="43"/>
      <c r="L37" s="43"/>
      <c r="M37" s="43"/>
      <c r="N37" s="43"/>
      <c r="O37" s="45"/>
      <c r="P37" s="44"/>
      <c r="Q37" s="43"/>
      <c r="R37" s="43"/>
      <c r="S37" s="59"/>
      <c r="T37" s="59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19" customFormat="1" ht="16.5" customHeight="1" x14ac:dyDescent="0.2">
      <c r="A38" s="46"/>
      <c r="B38" s="46"/>
      <c r="C38" s="46">
        <v>4610</v>
      </c>
      <c r="D38" s="149" t="s">
        <v>22</v>
      </c>
      <c r="E38" s="73" t="s">
        <v>46</v>
      </c>
      <c r="F38" s="39">
        <f>G38+P38</f>
        <v>1800</v>
      </c>
      <c r="G38" s="40">
        <f>H38+K38+L38+M38</f>
        <v>1800</v>
      </c>
      <c r="H38" s="41">
        <f>SUM(I38:J38)</f>
        <v>1800</v>
      </c>
      <c r="I38" s="41"/>
      <c r="J38" s="41">
        <v>1800</v>
      </c>
      <c r="K38" s="41"/>
      <c r="L38" s="41"/>
      <c r="M38" s="41"/>
      <c r="N38" s="41"/>
      <c r="O38" s="54"/>
      <c r="P38" s="55"/>
      <c r="Q38" s="41"/>
      <c r="R38" s="41"/>
      <c r="S38" s="41"/>
      <c r="T38" s="41"/>
      <c r="U38" s="1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9" customFormat="1" ht="16.5" customHeight="1" x14ac:dyDescent="0.2">
      <c r="A39" s="38"/>
      <c r="B39" s="38"/>
      <c r="C39" s="46"/>
      <c r="D39" s="150"/>
      <c r="E39" s="73" t="s">
        <v>47</v>
      </c>
      <c r="F39" s="39">
        <f>G39+P39</f>
        <v>1800</v>
      </c>
      <c r="G39" s="40">
        <f>H39+K39+L39+M39</f>
        <v>1800</v>
      </c>
      <c r="H39" s="41">
        <f>SUM(I39:J39)</f>
        <v>1800</v>
      </c>
      <c r="I39" s="41"/>
      <c r="J39" s="41">
        <v>1800</v>
      </c>
      <c r="K39" s="41"/>
      <c r="L39" s="41"/>
      <c r="M39" s="41"/>
      <c r="N39" s="41"/>
      <c r="O39" s="54"/>
      <c r="P39" s="40"/>
      <c r="Q39" s="41"/>
      <c r="R39" s="41"/>
      <c r="S39" s="41"/>
      <c r="T39" s="41"/>
      <c r="U39" s="15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19" customFormat="1" ht="16.5" customHeight="1" x14ac:dyDescent="0.2">
      <c r="A40" s="38"/>
      <c r="B40" s="38"/>
      <c r="C40" s="46"/>
      <c r="D40" s="150"/>
      <c r="E40" s="73" t="s">
        <v>48</v>
      </c>
      <c r="F40" s="39"/>
      <c r="G40" s="40"/>
      <c r="H40" s="41"/>
      <c r="I40" s="41"/>
      <c r="J40" s="41"/>
      <c r="K40" s="41"/>
      <c r="L40" s="41"/>
      <c r="M40" s="41"/>
      <c r="N40" s="41"/>
      <c r="O40" s="54"/>
      <c r="P40" s="40"/>
      <c r="Q40" s="41"/>
      <c r="R40" s="41"/>
      <c r="S40" s="41"/>
      <c r="T40" s="41"/>
      <c r="U40" s="15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9" customFormat="1" ht="16.5" customHeight="1" x14ac:dyDescent="0.2">
      <c r="A41" s="69"/>
      <c r="B41" s="69"/>
      <c r="C41" s="42"/>
      <c r="D41" s="151"/>
      <c r="E41" s="74" t="s">
        <v>49</v>
      </c>
      <c r="F41" s="43">
        <f>F38-F39+F40</f>
        <v>0</v>
      </c>
      <c r="G41" s="44">
        <f>G38-G39+G40</f>
        <v>0</v>
      </c>
      <c r="H41" s="43">
        <f>H38-H39+H40</f>
        <v>0</v>
      </c>
      <c r="I41" s="43"/>
      <c r="J41" s="43">
        <f>J38-J39+J40</f>
        <v>0</v>
      </c>
      <c r="K41" s="43"/>
      <c r="L41" s="43"/>
      <c r="M41" s="43"/>
      <c r="N41" s="43"/>
      <c r="O41" s="45"/>
      <c r="P41" s="44"/>
      <c r="Q41" s="43"/>
      <c r="R41" s="43"/>
      <c r="S41" s="59"/>
      <c r="T41" s="59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16" customFormat="1" ht="16.5" customHeight="1" x14ac:dyDescent="0.2">
      <c r="A42" s="91"/>
      <c r="B42" s="91"/>
      <c r="C42" s="161" t="s">
        <v>52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3"/>
    </row>
    <row r="43" spans="1:84" s="116" customFormat="1" ht="16.5" customHeight="1" x14ac:dyDescent="0.2">
      <c r="A43" s="91"/>
      <c r="B43" s="38"/>
      <c r="C43" s="154" t="s">
        <v>77</v>
      </c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84" s="116" customFormat="1" ht="16.5" customHeight="1" x14ac:dyDescent="0.2">
      <c r="A44" s="91"/>
      <c r="B44" s="38"/>
      <c r="C44" s="154" t="s">
        <v>124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84" s="116" customFormat="1" ht="16.5" customHeight="1" x14ac:dyDescent="0.2">
      <c r="A45" s="91"/>
      <c r="B45" s="38"/>
      <c r="C45" s="154" t="s">
        <v>78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84" s="116" customFormat="1" ht="16.5" customHeight="1" x14ac:dyDescent="0.2">
      <c r="A46" s="91"/>
      <c r="B46" s="38"/>
      <c r="C46" s="154" t="s">
        <v>79</v>
      </c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84" s="116" customFormat="1" ht="16.5" customHeight="1" x14ac:dyDescent="0.2">
      <c r="A47" s="91"/>
      <c r="B47" s="38"/>
      <c r="C47" s="154" t="s">
        <v>80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84" s="116" customFormat="1" ht="16.5" customHeight="1" x14ac:dyDescent="0.2">
      <c r="A48" s="91"/>
      <c r="B48" s="38"/>
      <c r="C48" s="154" t="s">
        <v>81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84" s="116" customFormat="1" ht="16.5" customHeight="1" x14ac:dyDescent="0.2">
      <c r="A49" s="91"/>
      <c r="B49" s="38"/>
      <c r="C49" s="164" t="s">
        <v>82</v>
      </c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6"/>
    </row>
    <row r="50" spans="1:84" s="2" customFormat="1" ht="18" customHeight="1" x14ac:dyDescent="0.2">
      <c r="A50" s="49">
        <v>750</v>
      </c>
      <c r="B50" s="49"/>
      <c r="C50" s="108"/>
      <c r="D50" s="167" t="s">
        <v>5</v>
      </c>
      <c r="E50" s="71" t="s">
        <v>46</v>
      </c>
      <c r="F50" s="26">
        <f>G50+P50</f>
        <v>14102062.85</v>
      </c>
      <c r="G50" s="27">
        <f>H50+K50+L50+M50</f>
        <v>12678154.85</v>
      </c>
      <c r="H50" s="28">
        <f>SUM(I50:J50)</f>
        <v>11378975.68</v>
      </c>
      <c r="I50" s="28">
        <v>8855829.9499999993</v>
      </c>
      <c r="J50" s="28">
        <v>2523145.73</v>
      </c>
      <c r="K50" s="28"/>
      <c r="L50" s="28">
        <v>576307.32999999996</v>
      </c>
      <c r="M50" s="28">
        <v>722871.84</v>
      </c>
      <c r="N50" s="50"/>
      <c r="O50" s="136"/>
      <c r="P50" s="27">
        <f>Q50+S50+T50</f>
        <v>1423908</v>
      </c>
      <c r="Q50" s="28">
        <v>1423908</v>
      </c>
      <c r="R50" s="28">
        <v>1139950</v>
      </c>
      <c r="S50" s="28"/>
      <c r="T50" s="28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8" customFormat="1" ht="18" customHeight="1" x14ac:dyDescent="0.2">
      <c r="A51" s="25"/>
      <c r="B51" s="25"/>
      <c r="C51" s="68"/>
      <c r="D51" s="168"/>
      <c r="E51" s="71" t="s">
        <v>47</v>
      </c>
      <c r="F51" s="26">
        <f>G51+P51</f>
        <v>3585.0699999999997</v>
      </c>
      <c r="G51" s="29">
        <f>H51+K51+L51+M51</f>
        <v>3585.0699999999997</v>
      </c>
      <c r="H51" s="30">
        <f>SUM(I51:J51)</f>
        <v>3585.0699999999997</v>
      </c>
      <c r="I51" s="30">
        <f>I55+I70</f>
        <v>3585.0699999999997</v>
      </c>
      <c r="J51" s="30"/>
      <c r="K51" s="30"/>
      <c r="L51" s="30"/>
      <c r="M51" s="30"/>
      <c r="N51" s="30"/>
      <c r="O51" s="138"/>
      <c r="P51" s="29"/>
      <c r="Q51" s="30"/>
      <c r="R51" s="30"/>
      <c r="S51" s="30"/>
      <c r="T51" s="30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8" customFormat="1" ht="18" customHeight="1" x14ac:dyDescent="0.2">
      <c r="A52" s="25"/>
      <c r="B52" s="25"/>
      <c r="C52" s="68"/>
      <c r="D52" s="168"/>
      <c r="E52" s="71" t="s">
        <v>48</v>
      </c>
      <c r="F52" s="26">
        <f>G52+P52</f>
        <v>4416.07</v>
      </c>
      <c r="G52" s="29">
        <f>H52+K52+L52+M52</f>
        <v>4416.07</v>
      </c>
      <c r="H52" s="30">
        <f>SUM(I52:J52)</f>
        <v>831</v>
      </c>
      <c r="I52" s="30">
        <f>I56+I71</f>
        <v>831</v>
      </c>
      <c r="J52" s="30"/>
      <c r="K52" s="30"/>
      <c r="L52" s="30">
        <f>L56+L71</f>
        <v>3585.07</v>
      </c>
      <c r="M52" s="30"/>
      <c r="N52" s="30"/>
      <c r="O52" s="138"/>
      <c r="P52" s="29"/>
      <c r="Q52" s="30"/>
      <c r="R52" s="30"/>
      <c r="S52" s="30"/>
      <c r="T52" s="30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" customFormat="1" ht="18" customHeight="1" x14ac:dyDescent="0.2">
      <c r="A53" s="68"/>
      <c r="B53" s="68"/>
      <c r="C53" s="31"/>
      <c r="D53" s="202"/>
      <c r="E53" s="72" t="s">
        <v>49</v>
      </c>
      <c r="F53" s="32">
        <f t="shared" ref="F53:R53" si="5">F50-F51+F52</f>
        <v>14102893.85</v>
      </c>
      <c r="G53" s="33">
        <f t="shared" si="5"/>
        <v>12678985.85</v>
      </c>
      <c r="H53" s="32">
        <f t="shared" si="5"/>
        <v>11376221.609999999</v>
      </c>
      <c r="I53" s="32">
        <f>I50-I51+I52</f>
        <v>8853075.879999999</v>
      </c>
      <c r="J53" s="32">
        <f t="shared" si="5"/>
        <v>2523145.73</v>
      </c>
      <c r="K53" s="32"/>
      <c r="L53" s="32">
        <f>L50-L51+L52</f>
        <v>579892.39999999991</v>
      </c>
      <c r="M53" s="32">
        <f>M50-M51+M52</f>
        <v>722871.84</v>
      </c>
      <c r="N53" s="32"/>
      <c r="O53" s="34"/>
      <c r="P53" s="33">
        <f t="shared" si="5"/>
        <v>1423908</v>
      </c>
      <c r="Q53" s="32">
        <f t="shared" si="5"/>
        <v>1423908</v>
      </c>
      <c r="R53" s="32">
        <f t="shared" si="5"/>
        <v>1139950</v>
      </c>
      <c r="S53" s="81"/>
      <c r="T53" s="81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2" customFormat="1" ht="18" customHeight="1" x14ac:dyDescent="0.2">
      <c r="A54" s="38"/>
      <c r="B54" s="47">
        <v>75011</v>
      </c>
      <c r="C54" s="48"/>
      <c r="D54" s="157" t="s">
        <v>2</v>
      </c>
      <c r="E54" s="73" t="s">
        <v>46</v>
      </c>
      <c r="F54" s="35">
        <f>G54+P54</f>
        <v>369770</v>
      </c>
      <c r="G54" s="36">
        <f>H54+K54+L54+M54</f>
        <v>369770</v>
      </c>
      <c r="H54" s="37">
        <f>SUM(I54:J54)</f>
        <v>369770</v>
      </c>
      <c r="I54" s="37">
        <v>360776</v>
      </c>
      <c r="J54" s="41">
        <v>8994</v>
      </c>
      <c r="K54" s="37"/>
      <c r="L54" s="52"/>
      <c r="M54" s="52"/>
      <c r="N54" s="52"/>
      <c r="O54" s="53"/>
      <c r="P54" s="57"/>
      <c r="Q54" s="52"/>
      <c r="R54" s="52"/>
      <c r="S54" s="52"/>
      <c r="T54" s="52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18" customFormat="1" ht="18" customHeight="1" x14ac:dyDescent="0.2">
      <c r="A55" s="38"/>
      <c r="B55" s="38"/>
      <c r="C55" s="46"/>
      <c r="D55" s="147"/>
      <c r="E55" s="73" t="s">
        <v>47</v>
      </c>
      <c r="F55" s="39"/>
      <c r="G55" s="40"/>
      <c r="H55" s="41"/>
      <c r="I55" s="41"/>
      <c r="J55" s="41"/>
      <c r="K55" s="41"/>
      <c r="L55" s="41"/>
      <c r="M55" s="41"/>
      <c r="N55" s="41"/>
      <c r="O55" s="54"/>
      <c r="P55" s="40"/>
      <c r="Q55" s="41"/>
      <c r="R55" s="41"/>
      <c r="S55" s="41"/>
      <c r="T55" s="41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8" customFormat="1" ht="18" customHeight="1" x14ac:dyDescent="0.2">
      <c r="A56" s="38"/>
      <c r="B56" s="38"/>
      <c r="C56" s="46"/>
      <c r="D56" s="147"/>
      <c r="E56" s="73" t="s">
        <v>48</v>
      </c>
      <c r="F56" s="39">
        <f>G56+P56</f>
        <v>831</v>
      </c>
      <c r="G56" s="40">
        <f>H56+K56+L56+M56</f>
        <v>831</v>
      </c>
      <c r="H56" s="41">
        <f>SUM(I56:J56)</f>
        <v>831</v>
      </c>
      <c r="I56" s="41">
        <f>I60+I64</f>
        <v>831</v>
      </c>
      <c r="J56" s="41"/>
      <c r="K56" s="41"/>
      <c r="L56" s="41"/>
      <c r="M56" s="41"/>
      <c r="N56" s="41"/>
      <c r="O56" s="54"/>
      <c r="P56" s="40"/>
      <c r="Q56" s="41"/>
      <c r="R56" s="41"/>
      <c r="S56" s="41"/>
      <c r="T56" s="4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9" customFormat="1" ht="18" customHeight="1" x14ac:dyDescent="0.2">
      <c r="A57" s="69"/>
      <c r="B57" s="69"/>
      <c r="C57" s="42"/>
      <c r="D57" s="148"/>
      <c r="E57" s="74" t="s">
        <v>49</v>
      </c>
      <c r="F57" s="43">
        <f t="shared" ref="F57:J57" si="6">F54-F55+F56</f>
        <v>370601</v>
      </c>
      <c r="G57" s="44">
        <f t="shared" si="6"/>
        <v>370601</v>
      </c>
      <c r="H57" s="43">
        <f t="shared" si="6"/>
        <v>370601</v>
      </c>
      <c r="I57" s="43">
        <f t="shared" si="6"/>
        <v>361607</v>
      </c>
      <c r="J57" s="43">
        <f t="shared" si="6"/>
        <v>8994</v>
      </c>
      <c r="K57" s="43"/>
      <c r="L57" s="43"/>
      <c r="M57" s="43"/>
      <c r="N57" s="43"/>
      <c r="O57" s="45"/>
      <c r="P57" s="44"/>
      <c r="Q57" s="43"/>
      <c r="R57" s="43"/>
      <c r="S57" s="59"/>
      <c r="T57" s="59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2" customFormat="1" ht="16.5" customHeight="1" x14ac:dyDescent="0.2">
      <c r="A58" s="46"/>
      <c r="B58" s="46"/>
      <c r="C58" s="46">
        <v>4010</v>
      </c>
      <c r="D58" s="149" t="s">
        <v>23</v>
      </c>
      <c r="E58" s="73" t="s">
        <v>46</v>
      </c>
      <c r="F58" s="39">
        <f>G58+P58</f>
        <v>300240</v>
      </c>
      <c r="G58" s="40">
        <f>H58+K58+L58+M58</f>
        <v>300240</v>
      </c>
      <c r="H58" s="41">
        <f>SUM(I58:J58)</f>
        <v>300240</v>
      </c>
      <c r="I58" s="41">
        <v>300240</v>
      </c>
      <c r="J58" s="41"/>
      <c r="K58" s="41"/>
      <c r="L58" s="41"/>
      <c r="M58" s="41"/>
      <c r="N58" s="41"/>
      <c r="O58" s="54"/>
      <c r="P58" s="55"/>
      <c r="Q58" s="41"/>
      <c r="R58" s="41"/>
      <c r="S58" s="41"/>
      <c r="T58" s="41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5" customFormat="1" ht="16.5" customHeight="1" x14ac:dyDescent="0.2">
      <c r="A59" s="38"/>
      <c r="B59" s="38"/>
      <c r="C59" s="46"/>
      <c r="D59" s="150"/>
      <c r="E59" s="73" t="s">
        <v>47</v>
      </c>
      <c r="F59" s="39"/>
      <c r="G59" s="40"/>
      <c r="H59" s="41"/>
      <c r="I59" s="41"/>
      <c r="J59" s="41"/>
      <c r="K59" s="41"/>
      <c r="L59" s="41"/>
      <c r="M59" s="41"/>
      <c r="N59" s="41"/>
      <c r="O59" s="54"/>
      <c r="P59" s="40"/>
      <c r="Q59" s="41"/>
      <c r="R59" s="41"/>
      <c r="S59" s="41"/>
      <c r="T59" s="41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5" customFormat="1" ht="16.5" customHeight="1" x14ac:dyDescent="0.2">
      <c r="A60" s="38"/>
      <c r="B60" s="38"/>
      <c r="C60" s="46"/>
      <c r="D60" s="150"/>
      <c r="E60" s="73" t="s">
        <v>48</v>
      </c>
      <c r="F60" s="39">
        <f>G60+P60</f>
        <v>709</v>
      </c>
      <c r="G60" s="40">
        <f>H60+K60+L60+M60</f>
        <v>709</v>
      </c>
      <c r="H60" s="41">
        <f>SUM(I60:J60)</f>
        <v>709</v>
      </c>
      <c r="I60" s="41">
        <v>709</v>
      </c>
      <c r="J60" s="41"/>
      <c r="K60" s="41"/>
      <c r="L60" s="41"/>
      <c r="M60" s="41"/>
      <c r="N60" s="41"/>
      <c r="O60" s="54"/>
      <c r="P60" s="40"/>
      <c r="Q60" s="41"/>
      <c r="R60" s="41"/>
      <c r="S60" s="41"/>
      <c r="T60" s="41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9" customFormat="1" ht="16.5" customHeight="1" x14ac:dyDescent="0.2">
      <c r="A61" s="69"/>
      <c r="B61" s="69"/>
      <c r="C61" s="42"/>
      <c r="D61" s="151"/>
      <c r="E61" s="74" t="s">
        <v>49</v>
      </c>
      <c r="F61" s="43">
        <f>F58-F59+F60</f>
        <v>300949</v>
      </c>
      <c r="G61" s="44">
        <f>G58-G59+G60</f>
        <v>300949</v>
      </c>
      <c r="H61" s="43">
        <f>H58-H59+H60</f>
        <v>300949</v>
      </c>
      <c r="I61" s="43">
        <f>I58-I59+I60</f>
        <v>300949</v>
      </c>
      <c r="J61" s="43"/>
      <c r="K61" s="43"/>
      <c r="L61" s="43"/>
      <c r="M61" s="43"/>
      <c r="N61" s="43"/>
      <c r="O61" s="45"/>
      <c r="P61" s="44"/>
      <c r="Q61" s="43"/>
      <c r="R61" s="43"/>
      <c r="S61" s="59"/>
      <c r="T61" s="59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2" customFormat="1" ht="16.5" customHeight="1" x14ac:dyDescent="0.2">
      <c r="A62" s="46"/>
      <c r="B62" s="46"/>
      <c r="C62" s="46">
        <v>4110</v>
      </c>
      <c r="D62" s="149" t="s">
        <v>17</v>
      </c>
      <c r="E62" s="73" t="s">
        <v>46</v>
      </c>
      <c r="F62" s="39">
        <f>G62+P62</f>
        <v>52213</v>
      </c>
      <c r="G62" s="40">
        <f>H62+K62+L62+M62</f>
        <v>52213</v>
      </c>
      <c r="H62" s="41">
        <f>SUM(I62:J62)</f>
        <v>52213</v>
      </c>
      <c r="I62" s="41">
        <v>52213</v>
      </c>
      <c r="J62" s="41"/>
      <c r="K62" s="41"/>
      <c r="L62" s="41"/>
      <c r="M62" s="41"/>
      <c r="N62" s="41"/>
      <c r="O62" s="54"/>
      <c r="P62" s="55"/>
      <c r="Q62" s="41"/>
      <c r="R62" s="41"/>
      <c r="S62" s="41"/>
      <c r="T62" s="41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5" customFormat="1" ht="16.5" customHeight="1" x14ac:dyDescent="0.2">
      <c r="A63" s="38"/>
      <c r="B63" s="38"/>
      <c r="C63" s="46"/>
      <c r="D63" s="150"/>
      <c r="E63" s="73" t="s">
        <v>47</v>
      </c>
      <c r="F63" s="39"/>
      <c r="G63" s="40"/>
      <c r="H63" s="41"/>
      <c r="I63" s="41"/>
      <c r="J63" s="41"/>
      <c r="K63" s="41"/>
      <c r="L63" s="41"/>
      <c r="M63" s="41"/>
      <c r="N63" s="41"/>
      <c r="O63" s="54"/>
      <c r="P63" s="40"/>
      <c r="Q63" s="41"/>
      <c r="R63" s="41"/>
      <c r="S63" s="41"/>
      <c r="T63" s="41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5" customFormat="1" ht="16.5" customHeight="1" x14ac:dyDescent="0.2">
      <c r="A64" s="38"/>
      <c r="B64" s="38"/>
      <c r="C64" s="46"/>
      <c r="D64" s="150"/>
      <c r="E64" s="73" t="s">
        <v>48</v>
      </c>
      <c r="F64" s="39">
        <f>G64+P64</f>
        <v>122</v>
      </c>
      <c r="G64" s="40">
        <f>H64+K64+L64+M64</f>
        <v>122</v>
      </c>
      <c r="H64" s="41">
        <f>SUM(I64:J64)</f>
        <v>122</v>
      </c>
      <c r="I64" s="41">
        <v>122</v>
      </c>
      <c r="J64" s="41"/>
      <c r="K64" s="41"/>
      <c r="L64" s="41"/>
      <c r="M64" s="41"/>
      <c r="N64" s="41"/>
      <c r="O64" s="54"/>
      <c r="P64" s="40"/>
      <c r="Q64" s="41"/>
      <c r="R64" s="41"/>
      <c r="S64" s="41"/>
      <c r="T64" s="41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9" customFormat="1" ht="16.5" customHeight="1" x14ac:dyDescent="0.2">
      <c r="A65" s="69"/>
      <c r="B65" s="69"/>
      <c r="C65" s="42"/>
      <c r="D65" s="151"/>
      <c r="E65" s="74" t="s">
        <v>49</v>
      </c>
      <c r="F65" s="43">
        <f>F62-F63+F64</f>
        <v>52335</v>
      </c>
      <c r="G65" s="44">
        <f>G62-G63+G64</f>
        <v>52335</v>
      </c>
      <c r="H65" s="43">
        <f>H62-H63+H64</f>
        <v>52335</v>
      </c>
      <c r="I65" s="43">
        <f>I62-I63+I64</f>
        <v>52335</v>
      </c>
      <c r="J65" s="43"/>
      <c r="K65" s="43"/>
      <c r="L65" s="43"/>
      <c r="M65" s="43"/>
      <c r="N65" s="43"/>
      <c r="O65" s="45"/>
      <c r="P65" s="44"/>
      <c r="Q65" s="43"/>
      <c r="R65" s="43"/>
      <c r="S65" s="59"/>
      <c r="T65" s="59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16" customFormat="1" ht="16.5" customHeight="1" x14ac:dyDescent="0.2">
      <c r="A66" s="91"/>
      <c r="B66" s="91"/>
      <c r="C66" s="161" t="s">
        <v>52</v>
      </c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3"/>
    </row>
    <row r="67" spans="1:84" s="116" customFormat="1" ht="16.5" customHeight="1" x14ac:dyDescent="0.2">
      <c r="A67" s="91"/>
      <c r="B67" s="38"/>
      <c r="C67" s="154" t="s">
        <v>91</v>
      </c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6"/>
    </row>
    <row r="68" spans="1:84" s="116" customFormat="1" ht="40.5" customHeight="1" x14ac:dyDescent="0.2">
      <c r="A68" s="91"/>
      <c r="B68" s="38"/>
      <c r="C68" s="164" t="s">
        <v>107</v>
      </c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6"/>
    </row>
    <row r="69" spans="1:84" s="19" customFormat="1" ht="16.5" customHeight="1" x14ac:dyDescent="0.2">
      <c r="A69" s="38"/>
      <c r="B69" s="47">
        <v>75056</v>
      </c>
      <c r="C69" s="48"/>
      <c r="D69" s="157" t="s">
        <v>53</v>
      </c>
      <c r="E69" s="73" t="s">
        <v>46</v>
      </c>
      <c r="F69" s="39">
        <f>G69+P69</f>
        <v>22555</v>
      </c>
      <c r="G69" s="40">
        <f>H69+K69+L69+M69</f>
        <v>22555</v>
      </c>
      <c r="H69" s="41">
        <f>SUM(I69:J69)</f>
        <v>4301.07</v>
      </c>
      <c r="I69" s="41">
        <v>3585.07</v>
      </c>
      <c r="J69" s="41">
        <v>716</v>
      </c>
      <c r="K69" s="41"/>
      <c r="L69" s="41">
        <v>18253.93</v>
      </c>
      <c r="M69" s="52"/>
      <c r="N69" s="52"/>
      <c r="O69" s="53"/>
      <c r="P69" s="36"/>
      <c r="Q69" s="37"/>
      <c r="R69" s="37"/>
      <c r="S69" s="37"/>
      <c r="T69" s="117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9" customFormat="1" ht="16.5" customHeight="1" x14ac:dyDescent="0.2">
      <c r="A70" s="38"/>
      <c r="B70" s="38"/>
      <c r="C70" s="46"/>
      <c r="D70" s="147"/>
      <c r="E70" s="73" t="s">
        <v>47</v>
      </c>
      <c r="F70" s="39">
        <f>G70+P70</f>
        <v>3585.0699999999997</v>
      </c>
      <c r="G70" s="40">
        <f>H70+K70+L70+M70</f>
        <v>3585.0699999999997</v>
      </c>
      <c r="H70" s="41">
        <f>SUM(I70:J70)</f>
        <v>3585.0699999999997</v>
      </c>
      <c r="I70" s="41">
        <f t="shared" ref="I70" si="7">I74+I78+I82</f>
        <v>3585.0699999999997</v>
      </c>
      <c r="J70" s="41"/>
      <c r="K70" s="41"/>
      <c r="L70" s="41"/>
      <c r="M70" s="41"/>
      <c r="N70" s="41"/>
      <c r="O70" s="54"/>
      <c r="P70" s="40"/>
      <c r="Q70" s="41"/>
      <c r="R70" s="41"/>
      <c r="S70" s="41"/>
      <c r="T70" s="117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9" customFormat="1" ht="16.5" customHeight="1" x14ac:dyDescent="0.2">
      <c r="A71" s="38"/>
      <c r="B71" s="38"/>
      <c r="C71" s="46"/>
      <c r="D71" s="147"/>
      <c r="E71" s="73" t="s">
        <v>48</v>
      </c>
      <c r="F71" s="39">
        <f>G71+P71</f>
        <v>3585.07</v>
      </c>
      <c r="G71" s="40">
        <f>H71+K71+L71+M71</f>
        <v>3585.07</v>
      </c>
      <c r="H71" s="41"/>
      <c r="I71" s="41"/>
      <c r="J71" s="41"/>
      <c r="K71" s="41"/>
      <c r="L71" s="41">
        <f>L75+L79+L83</f>
        <v>3585.07</v>
      </c>
      <c r="M71" s="41"/>
      <c r="N71" s="41"/>
      <c r="O71" s="54"/>
      <c r="P71" s="40"/>
      <c r="Q71" s="41"/>
      <c r="R71" s="41"/>
      <c r="S71" s="41"/>
      <c r="T71" s="117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9" customFormat="1" ht="16.5" customHeight="1" x14ac:dyDescent="0.2">
      <c r="A72" s="69"/>
      <c r="B72" s="69"/>
      <c r="C72" s="42"/>
      <c r="D72" s="148"/>
      <c r="E72" s="74" t="s">
        <v>49</v>
      </c>
      <c r="F72" s="43">
        <f>F69-F70+F71</f>
        <v>22555</v>
      </c>
      <c r="G72" s="44">
        <f>G69-G70+G71</f>
        <v>22555</v>
      </c>
      <c r="H72" s="43">
        <f>H69-H70+H71</f>
        <v>716</v>
      </c>
      <c r="I72" s="43">
        <f>I69-I70+I71</f>
        <v>4.5474735088646412E-13</v>
      </c>
      <c r="J72" s="43">
        <f>J69-J70+J71</f>
        <v>716</v>
      </c>
      <c r="K72" s="43"/>
      <c r="L72" s="43">
        <f>L69-L70+L71</f>
        <v>21839</v>
      </c>
      <c r="M72" s="43"/>
      <c r="N72" s="43"/>
      <c r="O72" s="45"/>
      <c r="P72" s="44"/>
      <c r="Q72" s="43"/>
      <c r="R72" s="43"/>
      <c r="S72" s="59"/>
      <c r="T72" s="117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" customFormat="1" ht="16.5" customHeight="1" x14ac:dyDescent="0.2">
      <c r="A73" s="46"/>
      <c r="B73" s="46"/>
      <c r="C73" s="46">
        <v>3020</v>
      </c>
      <c r="D73" s="149" t="s">
        <v>16</v>
      </c>
      <c r="E73" s="73" t="s">
        <v>46</v>
      </c>
      <c r="F73" s="39">
        <f>G73+P73</f>
        <v>18253.93</v>
      </c>
      <c r="G73" s="40">
        <f>H73+K73+L73+M73</f>
        <v>18253.93</v>
      </c>
      <c r="H73" s="41"/>
      <c r="I73" s="41"/>
      <c r="J73" s="41"/>
      <c r="K73" s="41"/>
      <c r="L73" s="41">
        <v>18253.93</v>
      </c>
      <c r="M73" s="41"/>
      <c r="N73" s="41"/>
      <c r="O73" s="54"/>
      <c r="P73" s="55"/>
      <c r="Q73" s="41"/>
      <c r="R73" s="41"/>
      <c r="S73" s="41"/>
      <c r="T73" s="117"/>
      <c r="U73" s="19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5" customFormat="1" ht="16.5" customHeight="1" x14ac:dyDescent="0.2">
      <c r="A74" s="38"/>
      <c r="B74" s="38"/>
      <c r="C74" s="46"/>
      <c r="D74" s="150"/>
      <c r="E74" s="73" t="s">
        <v>47</v>
      </c>
      <c r="F74" s="39"/>
      <c r="G74" s="40"/>
      <c r="H74" s="41"/>
      <c r="I74" s="41"/>
      <c r="J74" s="41"/>
      <c r="K74" s="41"/>
      <c r="L74" s="41"/>
      <c r="M74" s="41"/>
      <c r="N74" s="41"/>
      <c r="O74" s="54"/>
      <c r="P74" s="40"/>
      <c r="Q74" s="41"/>
      <c r="R74" s="41"/>
      <c r="S74" s="41"/>
      <c r="T74" s="117"/>
      <c r="U74" s="19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5" customFormat="1" ht="16.5" customHeight="1" x14ac:dyDescent="0.2">
      <c r="A75" s="38"/>
      <c r="B75" s="38"/>
      <c r="C75" s="46"/>
      <c r="D75" s="150"/>
      <c r="E75" s="73" t="s">
        <v>48</v>
      </c>
      <c r="F75" s="39">
        <f>G75+P75</f>
        <v>3585.07</v>
      </c>
      <c r="G75" s="40">
        <f>H75+K75+L75+M75</f>
        <v>3585.07</v>
      </c>
      <c r="H75" s="41"/>
      <c r="I75" s="41"/>
      <c r="J75" s="41"/>
      <c r="K75" s="41"/>
      <c r="L75" s="41">
        <v>3585.07</v>
      </c>
      <c r="M75" s="41"/>
      <c r="N75" s="41"/>
      <c r="O75" s="54"/>
      <c r="P75" s="40"/>
      <c r="Q75" s="41"/>
      <c r="R75" s="41"/>
      <c r="S75" s="41"/>
      <c r="T75" s="117"/>
      <c r="U75" s="19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9" customFormat="1" ht="16.5" customHeight="1" x14ac:dyDescent="0.2">
      <c r="A76" s="69"/>
      <c r="B76" s="69"/>
      <c r="C76" s="42"/>
      <c r="D76" s="151"/>
      <c r="E76" s="74" t="s">
        <v>49</v>
      </c>
      <c r="F76" s="43">
        <f>F73-F74+F75</f>
        <v>21839</v>
      </c>
      <c r="G76" s="44">
        <f>G73-G74+G75</f>
        <v>21839</v>
      </c>
      <c r="H76" s="43"/>
      <c r="I76" s="43"/>
      <c r="J76" s="43"/>
      <c r="K76" s="43"/>
      <c r="L76" s="43">
        <f>L73-L74+L75</f>
        <v>21839</v>
      </c>
      <c r="M76" s="43"/>
      <c r="N76" s="43"/>
      <c r="O76" s="45"/>
      <c r="P76" s="44"/>
      <c r="Q76" s="43"/>
      <c r="R76" s="43"/>
      <c r="S76" s="59"/>
      <c r="T76" s="117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6" customFormat="1" ht="16.5" customHeight="1" x14ac:dyDescent="0.2">
      <c r="A77" s="46"/>
      <c r="B77" s="46"/>
      <c r="C77" s="46">
        <v>4110</v>
      </c>
      <c r="D77" s="149" t="s">
        <v>17</v>
      </c>
      <c r="E77" s="73" t="s">
        <v>46</v>
      </c>
      <c r="F77" s="39">
        <f>G77+P77</f>
        <v>3137.85</v>
      </c>
      <c r="G77" s="40">
        <f>H77+K77+L77+M77</f>
        <v>3137.85</v>
      </c>
      <c r="H77" s="41">
        <f>SUM(I77:J77)</f>
        <v>3137.85</v>
      </c>
      <c r="I77" s="41">
        <v>3137.85</v>
      </c>
      <c r="J77" s="41"/>
      <c r="K77" s="41"/>
      <c r="L77" s="41"/>
      <c r="M77" s="41"/>
      <c r="N77" s="41"/>
      <c r="O77" s="54"/>
      <c r="P77" s="55"/>
      <c r="Q77" s="41"/>
      <c r="R77" s="41"/>
      <c r="S77" s="41"/>
      <c r="T77" s="117"/>
      <c r="U77" s="19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5" customFormat="1" ht="16.5" customHeight="1" x14ac:dyDescent="0.2">
      <c r="A78" s="38"/>
      <c r="B78" s="38"/>
      <c r="C78" s="46"/>
      <c r="D78" s="150"/>
      <c r="E78" s="73" t="s">
        <v>47</v>
      </c>
      <c r="F78" s="39">
        <f>G78+P78</f>
        <v>3137.85</v>
      </c>
      <c r="G78" s="40">
        <f>H78+K78+L78+M78</f>
        <v>3137.85</v>
      </c>
      <c r="H78" s="41">
        <f>SUM(I78:J78)</f>
        <v>3137.85</v>
      </c>
      <c r="I78" s="41">
        <v>3137.85</v>
      </c>
      <c r="J78" s="41"/>
      <c r="K78" s="41"/>
      <c r="L78" s="41"/>
      <c r="M78" s="41"/>
      <c r="N78" s="41"/>
      <c r="O78" s="54"/>
      <c r="P78" s="40"/>
      <c r="Q78" s="41"/>
      <c r="R78" s="41"/>
      <c r="S78" s="41"/>
      <c r="T78" s="117"/>
      <c r="U78" s="19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5" customFormat="1" ht="16.5" customHeight="1" x14ac:dyDescent="0.2">
      <c r="A79" s="38"/>
      <c r="B79" s="38"/>
      <c r="C79" s="46"/>
      <c r="D79" s="150"/>
      <c r="E79" s="73" t="s">
        <v>48</v>
      </c>
      <c r="F79" s="39"/>
      <c r="G79" s="40"/>
      <c r="H79" s="41"/>
      <c r="I79" s="41"/>
      <c r="J79" s="41"/>
      <c r="K79" s="41"/>
      <c r="L79" s="41"/>
      <c r="M79" s="41"/>
      <c r="N79" s="41"/>
      <c r="O79" s="54"/>
      <c r="P79" s="40"/>
      <c r="Q79" s="41"/>
      <c r="R79" s="41"/>
      <c r="S79" s="41"/>
      <c r="T79" s="117"/>
      <c r="U79" s="1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9" customFormat="1" ht="16.5" customHeight="1" x14ac:dyDescent="0.2">
      <c r="A80" s="69"/>
      <c r="B80" s="69"/>
      <c r="C80" s="42"/>
      <c r="D80" s="151"/>
      <c r="E80" s="74" t="s">
        <v>49</v>
      </c>
      <c r="F80" s="43">
        <f>F77-F78+F79</f>
        <v>0</v>
      </c>
      <c r="G80" s="44">
        <f>G77-G78+G79</f>
        <v>0</v>
      </c>
      <c r="H80" s="43">
        <f>H77-H78+H79</f>
        <v>0</v>
      </c>
      <c r="I80" s="43">
        <f>I77-I78+I79</f>
        <v>0</v>
      </c>
      <c r="J80" s="43"/>
      <c r="K80" s="43"/>
      <c r="L80" s="43"/>
      <c r="M80" s="43"/>
      <c r="N80" s="43"/>
      <c r="O80" s="45"/>
      <c r="P80" s="44"/>
      <c r="Q80" s="43"/>
      <c r="R80" s="43"/>
      <c r="S80" s="59"/>
      <c r="T80" s="117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1" customFormat="1" ht="16.5" customHeight="1" x14ac:dyDescent="0.2">
      <c r="A81" s="46"/>
      <c r="B81" s="46"/>
      <c r="C81" s="46">
        <v>4120</v>
      </c>
      <c r="D81" s="149" t="s">
        <v>73</v>
      </c>
      <c r="E81" s="73" t="s">
        <v>46</v>
      </c>
      <c r="F81" s="39">
        <f>G81+P81</f>
        <v>447.22</v>
      </c>
      <c r="G81" s="40">
        <f>H81+K81+L81+M81</f>
        <v>447.22</v>
      </c>
      <c r="H81" s="41">
        <f>SUM(I81:J81)</f>
        <v>447.22</v>
      </c>
      <c r="I81" s="41">
        <v>447.22</v>
      </c>
      <c r="J81" s="41"/>
      <c r="K81" s="41"/>
      <c r="L81" s="41"/>
      <c r="M81" s="41"/>
      <c r="N81" s="41"/>
      <c r="O81" s="54"/>
      <c r="P81" s="55"/>
      <c r="Q81" s="41"/>
      <c r="R81" s="41"/>
      <c r="S81" s="41"/>
      <c r="T81" s="117"/>
      <c r="U81" s="19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15" customFormat="1" ht="16.5" customHeight="1" x14ac:dyDescent="0.2">
      <c r="A82" s="38"/>
      <c r="B82" s="38"/>
      <c r="C82" s="46"/>
      <c r="D82" s="150"/>
      <c r="E82" s="73" t="s">
        <v>47</v>
      </c>
      <c r="F82" s="39">
        <f>G82+P82</f>
        <v>447.22</v>
      </c>
      <c r="G82" s="40">
        <f>H82+K82+L82+M82</f>
        <v>447.22</v>
      </c>
      <c r="H82" s="41">
        <f>SUM(I82:J82)</f>
        <v>447.22</v>
      </c>
      <c r="I82" s="41">
        <v>447.22</v>
      </c>
      <c r="J82" s="41"/>
      <c r="K82" s="41"/>
      <c r="L82" s="41"/>
      <c r="M82" s="41"/>
      <c r="N82" s="41"/>
      <c r="O82" s="54"/>
      <c r="P82" s="40"/>
      <c r="Q82" s="41"/>
      <c r="R82" s="41"/>
      <c r="S82" s="41"/>
      <c r="T82" s="117"/>
      <c r="U82" s="19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15" customFormat="1" ht="16.5" customHeight="1" x14ac:dyDescent="0.2">
      <c r="A83" s="38"/>
      <c r="B83" s="38"/>
      <c r="C83" s="46"/>
      <c r="D83" s="150"/>
      <c r="E83" s="73" t="s">
        <v>48</v>
      </c>
      <c r="F83" s="39"/>
      <c r="G83" s="40"/>
      <c r="H83" s="41"/>
      <c r="I83" s="41"/>
      <c r="J83" s="41"/>
      <c r="K83" s="41"/>
      <c r="L83" s="41"/>
      <c r="M83" s="41"/>
      <c r="N83" s="41"/>
      <c r="O83" s="54"/>
      <c r="P83" s="40"/>
      <c r="Q83" s="41"/>
      <c r="R83" s="41"/>
      <c r="S83" s="41"/>
      <c r="T83" s="117"/>
      <c r="U83" s="19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9" customFormat="1" ht="16.5" customHeight="1" x14ac:dyDescent="0.2">
      <c r="A84" s="69"/>
      <c r="B84" s="69"/>
      <c r="C84" s="42"/>
      <c r="D84" s="151"/>
      <c r="E84" s="74" t="s">
        <v>49</v>
      </c>
      <c r="F84" s="43">
        <f>F81-F82+F83</f>
        <v>0</v>
      </c>
      <c r="G84" s="44">
        <f>G81-G82+G83</f>
        <v>0</v>
      </c>
      <c r="H84" s="43">
        <f>H81-H82+H83</f>
        <v>0</v>
      </c>
      <c r="I84" s="43">
        <f>I81-I82+I83</f>
        <v>0</v>
      </c>
      <c r="J84" s="43"/>
      <c r="K84" s="43"/>
      <c r="L84" s="43"/>
      <c r="M84" s="43"/>
      <c r="N84" s="43"/>
      <c r="O84" s="45"/>
      <c r="P84" s="44"/>
      <c r="Q84" s="43"/>
      <c r="R84" s="43"/>
      <c r="S84" s="59"/>
      <c r="T84" s="117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16" customFormat="1" ht="16.5" customHeight="1" x14ac:dyDescent="0.2">
      <c r="A85" s="91"/>
      <c r="B85" s="91"/>
      <c r="C85" s="161" t="s">
        <v>52</v>
      </c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3"/>
    </row>
    <row r="86" spans="1:84" s="116" customFormat="1" ht="30" customHeight="1" x14ac:dyDescent="0.2">
      <c r="A86" s="91"/>
      <c r="B86" s="38"/>
      <c r="C86" s="164" t="s">
        <v>108</v>
      </c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6"/>
    </row>
    <row r="87" spans="1:84" s="2" customFormat="1" ht="16.5" customHeight="1" x14ac:dyDescent="0.2">
      <c r="A87" s="49">
        <v>758</v>
      </c>
      <c r="B87" s="49"/>
      <c r="C87" s="108"/>
      <c r="D87" s="167" t="s">
        <v>4</v>
      </c>
      <c r="E87" s="71" t="s">
        <v>46</v>
      </c>
      <c r="F87" s="26">
        <f>G87+P87</f>
        <v>1910916</v>
      </c>
      <c r="G87" s="27">
        <f>H87+K87+L87+M87</f>
        <v>1910916</v>
      </c>
      <c r="H87" s="28">
        <f>SUM(I87:J87)</f>
        <v>1889127</v>
      </c>
      <c r="I87" s="28"/>
      <c r="J87" s="28">
        <v>1889127</v>
      </c>
      <c r="K87" s="28"/>
      <c r="L87" s="28">
        <v>21789</v>
      </c>
      <c r="M87" s="28"/>
      <c r="N87" s="50"/>
      <c r="O87" s="136"/>
      <c r="P87" s="98"/>
      <c r="Q87" s="28"/>
      <c r="R87" s="28"/>
      <c r="S87" s="28"/>
      <c r="T87" s="28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2" customFormat="1" ht="16.5" customHeight="1" x14ac:dyDescent="0.2">
      <c r="A88" s="25"/>
      <c r="B88" s="25"/>
      <c r="C88" s="68"/>
      <c r="D88" s="168"/>
      <c r="E88" s="71" t="s">
        <v>47</v>
      </c>
      <c r="F88" s="26">
        <f>G88+P88</f>
        <v>16800</v>
      </c>
      <c r="G88" s="29">
        <f>H88+K88+L88+M88</f>
        <v>16800</v>
      </c>
      <c r="H88" s="30">
        <f>SUM(I88:J88)</f>
        <v>16800</v>
      </c>
      <c r="I88" s="30"/>
      <c r="J88" s="30">
        <f>J92</f>
        <v>16800</v>
      </c>
      <c r="K88" s="30"/>
      <c r="L88" s="30"/>
      <c r="M88" s="30"/>
      <c r="N88" s="51"/>
      <c r="O88" s="137"/>
      <c r="P88" s="99"/>
      <c r="Q88" s="30"/>
      <c r="R88" s="30"/>
      <c r="S88" s="30"/>
      <c r="T88" s="30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2" customFormat="1" ht="16.5" customHeight="1" x14ac:dyDescent="0.2">
      <c r="A89" s="25"/>
      <c r="B89" s="25"/>
      <c r="C89" s="68"/>
      <c r="D89" s="168"/>
      <c r="E89" s="71" t="s">
        <v>48</v>
      </c>
      <c r="F89" s="26"/>
      <c r="G89" s="29"/>
      <c r="H89" s="30"/>
      <c r="I89" s="30"/>
      <c r="J89" s="30"/>
      <c r="K89" s="30"/>
      <c r="L89" s="30"/>
      <c r="M89" s="30"/>
      <c r="N89" s="51"/>
      <c r="O89" s="137"/>
      <c r="P89" s="99"/>
      <c r="Q89" s="30"/>
      <c r="R89" s="30"/>
      <c r="S89" s="30"/>
      <c r="T89" s="30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9" customFormat="1" ht="16.5" customHeight="1" x14ac:dyDescent="0.2">
      <c r="A90" s="68"/>
      <c r="B90" s="68"/>
      <c r="C90" s="31"/>
      <c r="D90" s="202"/>
      <c r="E90" s="72" t="s">
        <v>49</v>
      </c>
      <c r="F90" s="32">
        <f>F87-F88+F89</f>
        <v>1894116</v>
      </c>
      <c r="G90" s="33">
        <f>G87-G88+G89</f>
        <v>1894116</v>
      </c>
      <c r="H90" s="32">
        <f>H87-H88+H89</f>
        <v>1872327</v>
      </c>
      <c r="I90" s="32"/>
      <c r="J90" s="32">
        <f>J87-J88+J89</f>
        <v>1872327</v>
      </c>
      <c r="K90" s="32"/>
      <c r="L90" s="32">
        <f>L87-L88+L89</f>
        <v>21789</v>
      </c>
      <c r="M90" s="32"/>
      <c r="N90" s="32"/>
      <c r="O90" s="34"/>
      <c r="P90" s="100"/>
      <c r="Q90" s="32"/>
      <c r="R90" s="32"/>
      <c r="S90" s="81"/>
      <c r="T90" s="81"/>
      <c r="U90" s="1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1" customFormat="1" ht="16.5" customHeight="1" x14ac:dyDescent="0.2">
      <c r="A91" s="38"/>
      <c r="B91" s="47">
        <v>75818</v>
      </c>
      <c r="C91" s="48"/>
      <c r="D91" s="157" t="s">
        <v>1</v>
      </c>
      <c r="E91" s="73" t="s">
        <v>46</v>
      </c>
      <c r="F91" s="39">
        <f>G91+P91</f>
        <v>1889127</v>
      </c>
      <c r="G91" s="40">
        <f>H91+K91+L91+M91</f>
        <v>1889127</v>
      </c>
      <c r="H91" s="41">
        <f>SUM(I91:J91)</f>
        <v>1889127</v>
      </c>
      <c r="I91" s="52"/>
      <c r="J91" s="37">
        <f>J95</f>
        <v>1889127</v>
      </c>
      <c r="K91" s="52"/>
      <c r="L91" s="52"/>
      <c r="M91" s="52"/>
      <c r="N91" s="52"/>
      <c r="O91" s="53"/>
      <c r="P91" s="57"/>
      <c r="Q91" s="52"/>
      <c r="R91" s="52"/>
      <c r="S91" s="52"/>
      <c r="T91" s="52"/>
      <c r="U91" s="2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5" customFormat="1" ht="16.5" customHeight="1" x14ac:dyDescent="0.2">
      <c r="A92" s="38"/>
      <c r="B92" s="38"/>
      <c r="C92" s="46"/>
      <c r="D92" s="147"/>
      <c r="E92" s="73" t="s">
        <v>47</v>
      </c>
      <c r="F92" s="39">
        <f>G92+P92</f>
        <v>16800</v>
      </c>
      <c r="G92" s="40">
        <f>H92+K92+L92+M92</f>
        <v>16800</v>
      </c>
      <c r="H92" s="41">
        <f>SUM(I92:J92)</f>
        <v>16800</v>
      </c>
      <c r="I92" s="117"/>
      <c r="J92" s="41">
        <f>J96</f>
        <v>16800</v>
      </c>
      <c r="K92" s="117"/>
      <c r="L92" s="117"/>
      <c r="M92" s="117"/>
      <c r="N92" s="117"/>
      <c r="O92" s="82"/>
      <c r="P92" s="55"/>
      <c r="Q92" s="117"/>
      <c r="R92" s="117"/>
      <c r="S92" s="117"/>
      <c r="T92" s="117"/>
      <c r="U92" s="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5" customFormat="1" ht="16.5" customHeight="1" x14ac:dyDescent="0.2">
      <c r="A93" s="38"/>
      <c r="B93" s="38"/>
      <c r="C93" s="46"/>
      <c r="D93" s="147"/>
      <c r="E93" s="73" t="s">
        <v>48</v>
      </c>
      <c r="F93" s="39"/>
      <c r="G93" s="40"/>
      <c r="H93" s="41"/>
      <c r="I93" s="117"/>
      <c r="J93" s="41"/>
      <c r="K93" s="117"/>
      <c r="L93" s="117"/>
      <c r="M93" s="117"/>
      <c r="N93" s="117"/>
      <c r="O93" s="82"/>
      <c r="P93" s="55"/>
      <c r="Q93" s="117"/>
      <c r="R93" s="117"/>
      <c r="S93" s="117"/>
      <c r="T93" s="117"/>
      <c r="U93" s="2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9" customFormat="1" ht="16.5" customHeight="1" x14ac:dyDescent="0.2">
      <c r="A94" s="69"/>
      <c r="B94" s="69"/>
      <c r="C94" s="42"/>
      <c r="D94" s="148"/>
      <c r="E94" s="74" t="s">
        <v>49</v>
      </c>
      <c r="F94" s="43">
        <f>F91-F92+F93</f>
        <v>1872327</v>
      </c>
      <c r="G94" s="44">
        <f>G91-G92+G93</f>
        <v>1872327</v>
      </c>
      <c r="H94" s="43">
        <f>H91-H92+H93</f>
        <v>1872327</v>
      </c>
      <c r="I94" s="43"/>
      <c r="J94" s="43">
        <f>J91-J92+J93</f>
        <v>1872327</v>
      </c>
      <c r="K94" s="43"/>
      <c r="L94" s="43"/>
      <c r="M94" s="43"/>
      <c r="N94" s="43"/>
      <c r="O94" s="45"/>
      <c r="P94" s="44"/>
      <c r="Q94" s="43"/>
      <c r="R94" s="43"/>
      <c r="S94" s="59"/>
      <c r="T94" s="59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1" customFormat="1" ht="16.5" customHeight="1" x14ac:dyDescent="0.2">
      <c r="A95" s="46"/>
      <c r="B95" s="46"/>
      <c r="C95" s="46">
        <v>4810</v>
      </c>
      <c r="D95" s="78" t="s">
        <v>26</v>
      </c>
      <c r="E95" s="73" t="s">
        <v>46</v>
      </c>
      <c r="F95" s="39">
        <f>G95+P95</f>
        <v>1889127</v>
      </c>
      <c r="G95" s="40">
        <f>H95+K95+L95+M95</f>
        <v>1889127</v>
      </c>
      <c r="H95" s="41">
        <f>SUM(I95:J95)</f>
        <v>1889127</v>
      </c>
      <c r="I95" s="37"/>
      <c r="J95" s="37">
        <v>1889127</v>
      </c>
      <c r="K95" s="37"/>
      <c r="L95" s="37"/>
      <c r="M95" s="37"/>
      <c r="N95" s="37"/>
      <c r="O95" s="58"/>
      <c r="P95" s="57"/>
      <c r="Q95" s="37"/>
      <c r="R95" s="37"/>
      <c r="S95" s="37"/>
      <c r="T95" s="41"/>
      <c r="U95" s="1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5" customFormat="1" ht="16.5" customHeight="1" x14ac:dyDescent="0.2">
      <c r="A96" s="38"/>
      <c r="B96" s="38"/>
      <c r="C96" s="46"/>
      <c r="D96" s="79"/>
      <c r="E96" s="73" t="s">
        <v>47</v>
      </c>
      <c r="F96" s="39">
        <f>G96+P96</f>
        <v>16800</v>
      </c>
      <c r="G96" s="40">
        <f>H96+K96+L96+M96</f>
        <v>16800</v>
      </c>
      <c r="H96" s="41">
        <f>SUM(I96:J96)</f>
        <v>16800</v>
      </c>
      <c r="I96" s="41"/>
      <c r="J96" s="41">
        <f>15000+1800</f>
        <v>16800</v>
      </c>
      <c r="K96" s="41"/>
      <c r="L96" s="41"/>
      <c r="M96" s="41"/>
      <c r="N96" s="41"/>
      <c r="O96" s="54"/>
      <c r="P96" s="40"/>
      <c r="Q96" s="41"/>
      <c r="R96" s="41"/>
      <c r="S96" s="41"/>
      <c r="T96" s="41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5" customFormat="1" ht="16.5" customHeight="1" x14ac:dyDescent="0.2">
      <c r="A97" s="38"/>
      <c r="B97" s="38"/>
      <c r="C97" s="46"/>
      <c r="D97" s="79"/>
      <c r="E97" s="73" t="s">
        <v>48</v>
      </c>
      <c r="F97" s="39"/>
      <c r="G97" s="40"/>
      <c r="H97" s="41"/>
      <c r="I97" s="41"/>
      <c r="J97" s="41"/>
      <c r="K97" s="41"/>
      <c r="L97" s="41"/>
      <c r="M97" s="41"/>
      <c r="N97" s="41"/>
      <c r="O97" s="54"/>
      <c r="P97" s="40"/>
      <c r="Q97" s="41"/>
      <c r="R97" s="41"/>
      <c r="S97" s="41"/>
      <c r="T97" s="41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9" customFormat="1" ht="16.5" customHeight="1" x14ac:dyDescent="0.2">
      <c r="A98" s="69"/>
      <c r="B98" s="69"/>
      <c r="C98" s="42"/>
      <c r="D98" s="80"/>
      <c r="E98" s="74" t="s">
        <v>49</v>
      </c>
      <c r="F98" s="43">
        <f>F95-F96+F97</f>
        <v>1872327</v>
      </c>
      <c r="G98" s="44">
        <f>G95-G96+G97</f>
        <v>1872327</v>
      </c>
      <c r="H98" s="43">
        <f>H95-H96+H97</f>
        <v>1872327</v>
      </c>
      <c r="I98" s="43"/>
      <c r="J98" s="43">
        <f>J95-J96+J97</f>
        <v>1872327</v>
      </c>
      <c r="K98" s="43"/>
      <c r="L98" s="43"/>
      <c r="M98" s="43"/>
      <c r="N98" s="43"/>
      <c r="O98" s="45"/>
      <c r="P98" s="44"/>
      <c r="Q98" s="43"/>
      <c r="R98" s="43"/>
      <c r="S98" s="59"/>
      <c r="T98" s="59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16" customFormat="1" ht="16.5" customHeight="1" x14ac:dyDescent="0.2">
      <c r="A99" s="91"/>
      <c r="B99" s="91"/>
      <c r="C99" s="161" t="s">
        <v>52</v>
      </c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3"/>
    </row>
    <row r="100" spans="1:84" s="116" customFormat="1" ht="16.5" customHeight="1" x14ac:dyDescent="0.2">
      <c r="A100" s="91"/>
      <c r="B100" s="38"/>
      <c r="C100" s="154" t="s">
        <v>74</v>
      </c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6"/>
    </row>
    <row r="101" spans="1:84" s="116" customFormat="1" ht="16.5" customHeight="1" x14ac:dyDescent="0.2">
      <c r="A101" s="91"/>
      <c r="B101" s="38"/>
      <c r="C101" s="154" t="s">
        <v>75</v>
      </c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6"/>
    </row>
    <row r="102" spans="1:84" s="116" customFormat="1" ht="16.5" customHeight="1" x14ac:dyDescent="0.2">
      <c r="A102" s="91"/>
      <c r="B102" s="38"/>
      <c r="C102" s="164" t="s">
        <v>76</v>
      </c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6"/>
    </row>
    <row r="103" spans="1:84" s="9" customFormat="1" ht="16.5" customHeight="1" x14ac:dyDescent="0.2">
      <c r="A103" s="49">
        <v>801</v>
      </c>
      <c r="B103" s="49"/>
      <c r="C103" s="108"/>
      <c r="D103" s="167" t="s">
        <v>3</v>
      </c>
      <c r="E103" s="75" t="s">
        <v>46</v>
      </c>
      <c r="F103" s="63">
        <f>G103+P103</f>
        <v>58179290.050000004</v>
      </c>
      <c r="G103" s="27">
        <f>H103+K103+L103+M103</f>
        <v>57515260.050000004</v>
      </c>
      <c r="H103" s="28">
        <f>SUM(I103:J103)</f>
        <v>52211746.450000003</v>
      </c>
      <c r="I103" s="28">
        <v>46613979.450000003</v>
      </c>
      <c r="J103" s="28">
        <v>5597767</v>
      </c>
      <c r="K103" s="28">
        <v>4983034</v>
      </c>
      <c r="L103" s="28">
        <v>125585</v>
      </c>
      <c r="M103" s="28">
        <v>194894.6</v>
      </c>
      <c r="N103" s="50"/>
      <c r="O103" s="136"/>
      <c r="P103" s="27">
        <f>Q103+S103+T103</f>
        <v>664030</v>
      </c>
      <c r="Q103" s="28">
        <v>664030</v>
      </c>
      <c r="R103" s="50"/>
      <c r="S103" s="50"/>
      <c r="T103" s="28"/>
      <c r="U103" s="2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5" customFormat="1" ht="16.5" customHeight="1" x14ac:dyDescent="0.2">
      <c r="A104" s="25"/>
      <c r="B104" s="25"/>
      <c r="C104" s="68"/>
      <c r="D104" s="168"/>
      <c r="E104" s="71" t="s">
        <v>47</v>
      </c>
      <c r="F104" s="26">
        <f>G104+P104</f>
        <v>1096</v>
      </c>
      <c r="G104" s="29">
        <f>H104+K104+L104+M104</f>
        <v>1096</v>
      </c>
      <c r="H104" s="30">
        <f>SUM(I104:J104)</f>
        <v>1096</v>
      </c>
      <c r="I104" s="30"/>
      <c r="J104" s="30">
        <f>J108+J119+J130</f>
        <v>1096</v>
      </c>
      <c r="K104" s="30"/>
      <c r="L104" s="30"/>
      <c r="M104" s="30"/>
      <c r="N104" s="51"/>
      <c r="O104" s="137"/>
      <c r="P104" s="29"/>
      <c r="Q104" s="30"/>
      <c r="R104" s="51"/>
      <c r="S104" s="51"/>
      <c r="T104" s="30"/>
      <c r="U104" s="2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5" customFormat="1" ht="16.5" customHeight="1" x14ac:dyDescent="0.2">
      <c r="A105" s="25"/>
      <c r="B105" s="25"/>
      <c r="C105" s="68"/>
      <c r="D105" s="168"/>
      <c r="E105" s="71" t="s">
        <v>48</v>
      </c>
      <c r="F105" s="26">
        <f>G105+P105</f>
        <v>17896</v>
      </c>
      <c r="G105" s="29">
        <f>H105+K105+L105+M105</f>
        <v>17896</v>
      </c>
      <c r="H105" s="30">
        <f>SUM(I105:J105)</f>
        <v>17896</v>
      </c>
      <c r="I105" s="30"/>
      <c r="J105" s="30">
        <f>J109+J120+J131</f>
        <v>17896</v>
      </c>
      <c r="K105" s="30"/>
      <c r="L105" s="30"/>
      <c r="M105" s="30"/>
      <c r="N105" s="51"/>
      <c r="O105" s="137"/>
      <c r="P105" s="29"/>
      <c r="Q105" s="30"/>
      <c r="R105" s="51"/>
      <c r="S105" s="51"/>
      <c r="T105" s="30"/>
      <c r="U105" s="2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9" customFormat="1" ht="16.5" customHeight="1" x14ac:dyDescent="0.2">
      <c r="A106" s="68"/>
      <c r="B106" s="31"/>
      <c r="C106" s="31"/>
      <c r="D106" s="202"/>
      <c r="E106" s="72" t="s">
        <v>49</v>
      </c>
      <c r="F106" s="32">
        <f t="shared" ref="F106:M106" si="8">F103-F104+F105</f>
        <v>58196090.050000004</v>
      </c>
      <c r="G106" s="33">
        <f t="shared" si="8"/>
        <v>57532060.050000004</v>
      </c>
      <c r="H106" s="32">
        <f t="shared" si="8"/>
        <v>52228546.450000003</v>
      </c>
      <c r="I106" s="81">
        <f t="shared" si="8"/>
        <v>46613979.450000003</v>
      </c>
      <c r="J106" s="81">
        <f t="shared" si="8"/>
        <v>5614567</v>
      </c>
      <c r="K106" s="81">
        <f t="shared" si="8"/>
        <v>4983034</v>
      </c>
      <c r="L106" s="81">
        <f t="shared" si="8"/>
        <v>125585</v>
      </c>
      <c r="M106" s="81">
        <f t="shared" si="8"/>
        <v>194894.6</v>
      </c>
      <c r="N106" s="32"/>
      <c r="O106" s="34"/>
      <c r="P106" s="33">
        <f>P103-P104+P105</f>
        <v>664030</v>
      </c>
      <c r="Q106" s="81">
        <f>Q103-Q104+Q105</f>
        <v>664030</v>
      </c>
      <c r="R106" s="32"/>
      <c r="S106" s="81"/>
      <c r="T106" s="81"/>
      <c r="U106" s="1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9" customFormat="1" ht="16.5" customHeight="1" x14ac:dyDescent="0.2">
      <c r="A107" s="38"/>
      <c r="B107" s="47">
        <v>80104</v>
      </c>
      <c r="C107" s="48"/>
      <c r="D107" s="83" t="s">
        <v>8</v>
      </c>
      <c r="E107" s="73" t="s">
        <v>46</v>
      </c>
      <c r="F107" s="39">
        <f>G107+P107</f>
        <v>13083329</v>
      </c>
      <c r="G107" s="40">
        <f>H107+K107+L107+M107</f>
        <v>12903329</v>
      </c>
      <c r="H107" s="41">
        <f>SUM(I107:J107)</f>
        <v>9858809</v>
      </c>
      <c r="I107" s="37">
        <v>8679149</v>
      </c>
      <c r="J107" s="37">
        <v>1179660</v>
      </c>
      <c r="K107" s="37">
        <v>3041520</v>
      </c>
      <c r="L107" s="37">
        <v>3000</v>
      </c>
      <c r="M107" s="52"/>
      <c r="N107" s="52"/>
      <c r="O107" s="53"/>
      <c r="P107" s="36">
        <f>Q107+S107+T107</f>
        <v>180000</v>
      </c>
      <c r="Q107" s="37">
        <v>180000</v>
      </c>
      <c r="R107" s="52"/>
      <c r="S107" s="52"/>
      <c r="T107" s="52"/>
      <c r="U107" s="2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5" customFormat="1" ht="16.5" customHeight="1" x14ac:dyDescent="0.2">
      <c r="A108" s="38"/>
      <c r="B108" s="38"/>
      <c r="C108" s="46"/>
      <c r="D108" s="84"/>
      <c r="E108" s="73" t="s">
        <v>47</v>
      </c>
      <c r="F108" s="39"/>
      <c r="G108" s="40"/>
      <c r="H108" s="41"/>
      <c r="I108" s="41"/>
      <c r="J108" s="41"/>
      <c r="K108" s="41"/>
      <c r="L108" s="41"/>
      <c r="M108" s="117"/>
      <c r="N108" s="117"/>
      <c r="O108" s="82"/>
      <c r="P108" s="40"/>
      <c r="Q108" s="41"/>
      <c r="R108" s="117"/>
      <c r="S108" s="117"/>
      <c r="T108" s="117"/>
      <c r="U108" s="16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5" customFormat="1" ht="16.5" customHeight="1" x14ac:dyDescent="0.2">
      <c r="A109" s="38"/>
      <c r="B109" s="38"/>
      <c r="C109" s="46"/>
      <c r="D109" s="84"/>
      <c r="E109" s="73" t="s">
        <v>48</v>
      </c>
      <c r="F109" s="39">
        <f>G109+P109</f>
        <v>15000</v>
      </c>
      <c r="G109" s="40">
        <f>H109+K109+L109+M109</f>
        <v>15000</v>
      </c>
      <c r="H109" s="41">
        <f>SUM(I109:J109)</f>
        <v>15000</v>
      </c>
      <c r="I109" s="41"/>
      <c r="J109" s="41">
        <f>J113</f>
        <v>15000</v>
      </c>
      <c r="K109" s="41"/>
      <c r="L109" s="41"/>
      <c r="M109" s="117"/>
      <c r="N109" s="117"/>
      <c r="O109" s="82"/>
      <c r="P109" s="40"/>
      <c r="Q109" s="41"/>
      <c r="R109" s="117"/>
      <c r="S109" s="117"/>
      <c r="T109" s="117"/>
      <c r="U109" s="16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9" customFormat="1" ht="16.5" customHeight="1" x14ac:dyDescent="0.2">
      <c r="A110" s="69"/>
      <c r="B110" s="69"/>
      <c r="C110" s="42"/>
      <c r="D110" s="85"/>
      <c r="E110" s="74" t="s">
        <v>49</v>
      </c>
      <c r="F110" s="43">
        <f t="shared" ref="F110:Q110" si="9">F107-F108+F109</f>
        <v>13098329</v>
      </c>
      <c r="G110" s="44">
        <f t="shared" si="9"/>
        <v>12918329</v>
      </c>
      <c r="H110" s="43">
        <f t="shared" si="9"/>
        <v>9873809</v>
      </c>
      <c r="I110" s="59">
        <f>I107-I108+I109</f>
        <v>8679149</v>
      </c>
      <c r="J110" s="59">
        <f t="shared" si="9"/>
        <v>1194660</v>
      </c>
      <c r="K110" s="59">
        <f>K107-K108+K109</f>
        <v>3041520</v>
      </c>
      <c r="L110" s="59">
        <f>L107-L108+L109</f>
        <v>3000</v>
      </c>
      <c r="M110" s="43"/>
      <c r="N110" s="43"/>
      <c r="O110" s="45"/>
      <c r="P110" s="44">
        <f t="shared" si="9"/>
        <v>180000</v>
      </c>
      <c r="Q110" s="43">
        <f t="shared" si="9"/>
        <v>180000</v>
      </c>
      <c r="R110" s="43"/>
      <c r="S110" s="59"/>
      <c r="T110" s="59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2" customFormat="1" ht="16.5" customHeight="1" x14ac:dyDescent="0.2">
      <c r="A111" s="46"/>
      <c r="B111" s="46"/>
      <c r="C111" s="46">
        <v>4300</v>
      </c>
      <c r="D111" s="149" t="s">
        <v>20</v>
      </c>
      <c r="E111" s="73" t="s">
        <v>46</v>
      </c>
      <c r="F111" s="39">
        <f>G111+P111</f>
        <v>132501</v>
      </c>
      <c r="G111" s="40">
        <f>H111+K111+L111+M111</f>
        <v>132501</v>
      </c>
      <c r="H111" s="41">
        <f>SUM(I111:J111)</f>
        <v>132501</v>
      </c>
      <c r="I111" s="41"/>
      <c r="J111" s="41">
        <v>132501</v>
      </c>
      <c r="K111" s="41"/>
      <c r="L111" s="41"/>
      <c r="M111" s="41"/>
      <c r="N111" s="41"/>
      <c r="O111" s="54"/>
      <c r="P111" s="55"/>
      <c r="Q111" s="41"/>
      <c r="R111" s="41"/>
      <c r="S111" s="41"/>
      <c r="T111" s="41"/>
      <c r="U111" s="9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2" customFormat="1" ht="16.5" customHeight="1" x14ac:dyDescent="0.2">
      <c r="A112" s="38"/>
      <c r="B112" s="38"/>
      <c r="C112" s="46"/>
      <c r="D112" s="150"/>
      <c r="E112" s="73" t="s">
        <v>47</v>
      </c>
      <c r="F112" s="39">
        <f>G112+P112</f>
        <v>0</v>
      </c>
      <c r="G112" s="40"/>
      <c r="H112" s="41"/>
      <c r="I112" s="41"/>
      <c r="J112" s="41"/>
      <c r="K112" s="41"/>
      <c r="L112" s="41"/>
      <c r="M112" s="41"/>
      <c r="N112" s="41"/>
      <c r="O112" s="54"/>
      <c r="P112" s="40"/>
      <c r="Q112" s="41"/>
      <c r="R112" s="41"/>
      <c r="S112" s="41"/>
      <c r="T112" s="41"/>
      <c r="U112" s="15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2" customFormat="1" ht="16.5" customHeight="1" x14ac:dyDescent="0.2">
      <c r="A113" s="38"/>
      <c r="B113" s="38"/>
      <c r="C113" s="46"/>
      <c r="D113" s="150"/>
      <c r="E113" s="73" t="s">
        <v>48</v>
      </c>
      <c r="F113" s="39">
        <f>G113+P113</f>
        <v>15000</v>
      </c>
      <c r="G113" s="40">
        <f>H113+K113+L113+M113</f>
        <v>15000</v>
      </c>
      <c r="H113" s="41">
        <f>SUM(I113:J113)</f>
        <v>15000</v>
      </c>
      <c r="I113" s="41"/>
      <c r="J113" s="41">
        <f>15000</f>
        <v>15000</v>
      </c>
      <c r="K113" s="41"/>
      <c r="L113" s="41"/>
      <c r="M113" s="41"/>
      <c r="N113" s="41"/>
      <c r="O113" s="54"/>
      <c r="P113" s="40"/>
      <c r="Q113" s="41"/>
      <c r="R113" s="41"/>
      <c r="S113" s="41"/>
      <c r="T113" s="41"/>
      <c r="U113" s="15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9" customFormat="1" ht="16.5" customHeight="1" x14ac:dyDescent="0.2">
      <c r="A114" s="69"/>
      <c r="B114" s="69"/>
      <c r="C114" s="42"/>
      <c r="D114" s="151"/>
      <c r="E114" s="74" t="s">
        <v>49</v>
      </c>
      <c r="F114" s="43">
        <f>F111-F112+F113</f>
        <v>147501</v>
      </c>
      <c r="G114" s="44">
        <f>G111-G112+G113</f>
        <v>147501</v>
      </c>
      <c r="H114" s="43">
        <f>H111-H112+H113</f>
        <v>147501</v>
      </c>
      <c r="I114" s="43"/>
      <c r="J114" s="43">
        <f>J111-J112+J113</f>
        <v>147501</v>
      </c>
      <c r="K114" s="43"/>
      <c r="L114" s="43"/>
      <c r="M114" s="43"/>
      <c r="N114" s="43"/>
      <c r="O114" s="45"/>
      <c r="P114" s="44"/>
      <c r="Q114" s="43"/>
      <c r="R114" s="43"/>
      <c r="S114" s="59"/>
      <c r="T114" s="59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16" customFormat="1" ht="16.5" customHeight="1" x14ac:dyDescent="0.2">
      <c r="A115" s="91"/>
      <c r="B115" s="91"/>
      <c r="C115" s="161" t="s">
        <v>52</v>
      </c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3"/>
    </row>
    <row r="116" spans="1:84" s="116" customFormat="1" ht="16.5" customHeight="1" x14ac:dyDescent="0.2">
      <c r="A116" s="91"/>
      <c r="B116" s="38"/>
      <c r="C116" s="154" t="s">
        <v>109</v>
      </c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6"/>
    </row>
    <row r="117" spans="1:84" s="116" customFormat="1" ht="16.5" customHeight="1" x14ac:dyDescent="0.2">
      <c r="A117" s="91"/>
      <c r="B117" s="38"/>
      <c r="C117" s="164" t="s">
        <v>123</v>
      </c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6"/>
    </row>
    <row r="118" spans="1:84" s="9" customFormat="1" ht="48" customHeight="1" x14ac:dyDescent="0.2">
      <c r="A118" s="38"/>
      <c r="B118" s="47">
        <v>80149</v>
      </c>
      <c r="C118" s="48"/>
      <c r="D118" s="158" t="s">
        <v>60</v>
      </c>
      <c r="E118" s="73" t="s">
        <v>46</v>
      </c>
      <c r="F118" s="39">
        <f>G118+P118</f>
        <v>1564098</v>
      </c>
      <c r="G118" s="40">
        <f>H118+K118+L118+M118</f>
        <v>1564098</v>
      </c>
      <c r="H118" s="41">
        <f>SUM(I118:J118)</f>
        <v>694998</v>
      </c>
      <c r="I118" s="37">
        <v>665003</v>
      </c>
      <c r="J118" s="37">
        <v>29995</v>
      </c>
      <c r="K118" s="41">
        <v>869100</v>
      </c>
      <c r="L118" s="37"/>
      <c r="M118" s="52"/>
      <c r="N118" s="52"/>
      <c r="O118" s="53"/>
      <c r="P118" s="36"/>
      <c r="Q118" s="37"/>
      <c r="R118" s="52"/>
      <c r="S118" s="52"/>
      <c r="T118" s="52"/>
      <c r="U118" s="1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5" customFormat="1" ht="48" customHeight="1" x14ac:dyDescent="0.2">
      <c r="A119" s="38"/>
      <c r="B119" s="38"/>
      <c r="C119" s="46"/>
      <c r="D119" s="159"/>
      <c r="E119" s="73" t="s">
        <v>47</v>
      </c>
      <c r="F119" s="39"/>
      <c r="G119" s="40"/>
      <c r="H119" s="41"/>
      <c r="I119" s="41"/>
      <c r="J119" s="41"/>
      <c r="K119" s="41"/>
      <c r="L119" s="41"/>
      <c r="M119" s="117"/>
      <c r="N119" s="117"/>
      <c r="O119" s="82"/>
      <c r="P119" s="40"/>
      <c r="Q119" s="41"/>
      <c r="R119" s="117"/>
      <c r="S119" s="117"/>
      <c r="T119" s="117"/>
      <c r="U119" s="16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5" customFormat="1" ht="48" customHeight="1" x14ac:dyDescent="0.2">
      <c r="A120" s="38"/>
      <c r="B120" s="38"/>
      <c r="C120" s="46"/>
      <c r="D120" s="159"/>
      <c r="E120" s="73" t="s">
        <v>48</v>
      </c>
      <c r="F120" s="39">
        <f>G120+P120</f>
        <v>1800</v>
      </c>
      <c r="G120" s="40">
        <f>H120+K120+L120+M120</f>
        <v>1800</v>
      </c>
      <c r="H120" s="41">
        <f>SUM(I120:J120)</f>
        <v>1800</v>
      </c>
      <c r="I120" s="41"/>
      <c r="J120" s="41">
        <f>J124</f>
        <v>1800</v>
      </c>
      <c r="K120" s="41"/>
      <c r="L120" s="41"/>
      <c r="M120" s="117"/>
      <c r="N120" s="117"/>
      <c r="O120" s="82"/>
      <c r="P120" s="40"/>
      <c r="Q120" s="41"/>
      <c r="R120" s="117"/>
      <c r="S120" s="117"/>
      <c r="T120" s="117"/>
      <c r="U120" s="16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9" customFormat="1" ht="48" customHeight="1" x14ac:dyDescent="0.2">
      <c r="A121" s="69"/>
      <c r="B121" s="46"/>
      <c r="C121" s="62"/>
      <c r="D121" s="160"/>
      <c r="E121" s="74" t="s">
        <v>49</v>
      </c>
      <c r="F121" s="43">
        <f t="shared" ref="F121:K121" si="10">F118-F119+F120</f>
        <v>1565898</v>
      </c>
      <c r="G121" s="44">
        <f t="shared" si="10"/>
        <v>1565898</v>
      </c>
      <c r="H121" s="43">
        <f t="shared" si="10"/>
        <v>696798</v>
      </c>
      <c r="I121" s="43">
        <f t="shared" si="10"/>
        <v>665003</v>
      </c>
      <c r="J121" s="43">
        <f t="shared" si="10"/>
        <v>31795</v>
      </c>
      <c r="K121" s="43">
        <f t="shared" si="10"/>
        <v>869100</v>
      </c>
      <c r="L121" s="43"/>
      <c r="M121" s="43"/>
      <c r="N121" s="43"/>
      <c r="O121" s="45"/>
      <c r="P121" s="44"/>
      <c r="Q121" s="43"/>
      <c r="R121" s="43"/>
      <c r="S121" s="59"/>
      <c r="T121" s="59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2" customFormat="1" ht="16.5" customHeight="1" x14ac:dyDescent="0.2">
      <c r="A122" s="46"/>
      <c r="B122" s="46"/>
      <c r="C122" s="46">
        <v>4300</v>
      </c>
      <c r="D122" s="149" t="s">
        <v>20</v>
      </c>
      <c r="E122" s="73" t="s">
        <v>46</v>
      </c>
      <c r="F122" s="39">
        <f>G122+P122</f>
        <v>2832</v>
      </c>
      <c r="G122" s="40">
        <f>H122+K122+L122+M122</f>
        <v>2832</v>
      </c>
      <c r="H122" s="41">
        <f>SUM(I122:J122)</f>
        <v>2832</v>
      </c>
      <c r="I122" s="41"/>
      <c r="J122" s="41">
        <v>2832</v>
      </c>
      <c r="K122" s="41"/>
      <c r="L122" s="41"/>
      <c r="M122" s="41"/>
      <c r="N122" s="41"/>
      <c r="O122" s="54"/>
      <c r="P122" s="55"/>
      <c r="Q122" s="41"/>
      <c r="R122" s="41"/>
      <c r="S122" s="41"/>
      <c r="T122" s="41"/>
      <c r="U122" s="9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5" customFormat="1" ht="16.5" customHeight="1" x14ac:dyDescent="0.2">
      <c r="A123" s="38"/>
      <c r="B123" s="38"/>
      <c r="C123" s="46"/>
      <c r="D123" s="150"/>
      <c r="E123" s="73" t="s">
        <v>47</v>
      </c>
      <c r="F123" s="39"/>
      <c r="G123" s="40"/>
      <c r="H123" s="41"/>
      <c r="I123" s="41"/>
      <c r="J123" s="41"/>
      <c r="K123" s="41"/>
      <c r="L123" s="41"/>
      <c r="M123" s="41"/>
      <c r="N123" s="41"/>
      <c r="O123" s="54"/>
      <c r="P123" s="40"/>
      <c r="Q123" s="41"/>
      <c r="R123" s="41"/>
      <c r="S123" s="41"/>
      <c r="T123" s="41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5" customFormat="1" ht="16.5" customHeight="1" x14ac:dyDescent="0.2">
      <c r="A124" s="38"/>
      <c r="B124" s="38"/>
      <c r="C124" s="46"/>
      <c r="D124" s="150"/>
      <c r="E124" s="73" t="s">
        <v>48</v>
      </c>
      <c r="F124" s="39">
        <f>G124+P124</f>
        <v>1800</v>
      </c>
      <c r="G124" s="40">
        <f>H124+K124+L124+M124</f>
        <v>1800</v>
      </c>
      <c r="H124" s="41">
        <f>SUM(I124:J124)</f>
        <v>1800</v>
      </c>
      <c r="I124" s="41"/>
      <c r="J124" s="41">
        <v>1800</v>
      </c>
      <c r="K124" s="41"/>
      <c r="L124" s="41"/>
      <c r="M124" s="41"/>
      <c r="N124" s="41"/>
      <c r="O124" s="54"/>
      <c r="P124" s="40"/>
      <c r="Q124" s="41"/>
      <c r="R124" s="41"/>
      <c r="S124" s="41"/>
      <c r="T124" s="41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9" customFormat="1" ht="16.5" customHeight="1" x14ac:dyDescent="0.2">
      <c r="A125" s="69"/>
      <c r="B125" s="69"/>
      <c r="C125" s="42"/>
      <c r="D125" s="151"/>
      <c r="E125" s="74" t="s">
        <v>49</v>
      </c>
      <c r="F125" s="43">
        <f>F122-F123+F124</f>
        <v>4632</v>
      </c>
      <c r="G125" s="44">
        <f>G122-G123+G124</f>
        <v>4632</v>
      </c>
      <c r="H125" s="43">
        <f>H122-H123+H124</f>
        <v>4632</v>
      </c>
      <c r="I125" s="43"/>
      <c r="J125" s="43">
        <f>J122-J123+J124</f>
        <v>4632</v>
      </c>
      <c r="K125" s="43"/>
      <c r="L125" s="43"/>
      <c r="M125" s="43"/>
      <c r="N125" s="43"/>
      <c r="O125" s="45"/>
      <c r="P125" s="44"/>
      <c r="Q125" s="43"/>
      <c r="R125" s="43"/>
      <c r="S125" s="59"/>
      <c r="T125" s="59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16" customFormat="1" ht="16.5" customHeight="1" x14ac:dyDescent="0.2">
      <c r="A126" s="91"/>
      <c r="B126" s="91"/>
      <c r="C126" s="161" t="s">
        <v>52</v>
      </c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3"/>
    </row>
    <row r="127" spans="1:84" s="116" customFormat="1" ht="16.5" customHeight="1" x14ac:dyDescent="0.2">
      <c r="A127" s="91"/>
      <c r="B127" s="38"/>
      <c r="C127" s="154" t="s">
        <v>109</v>
      </c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6"/>
    </row>
    <row r="128" spans="1:84" s="116" customFormat="1" ht="16.5" customHeight="1" x14ac:dyDescent="0.2">
      <c r="A128" s="91"/>
      <c r="B128" s="38"/>
      <c r="C128" s="164" t="s">
        <v>106</v>
      </c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6"/>
    </row>
    <row r="129" spans="1:84" s="9" customFormat="1" ht="27.75" customHeight="1" x14ac:dyDescent="0.2">
      <c r="A129" s="94"/>
      <c r="B129" s="47">
        <v>80153</v>
      </c>
      <c r="C129" s="48"/>
      <c r="D129" s="152" t="s">
        <v>68</v>
      </c>
      <c r="E129" s="73" t="s">
        <v>46</v>
      </c>
      <c r="F129" s="39">
        <f>G129+P129</f>
        <v>290456</v>
      </c>
      <c r="G129" s="40">
        <f>H129+K129+L129+M129</f>
        <v>290456</v>
      </c>
      <c r="H129" s="41">
        <f>SUM(I129:J129)</f>
        <v>280042</v>
      </c>
      <c r="I129" s="37"/>
      <c r="J129" s="37">
        <v>280042</v>
      </c>
      <c r="K129" s="37">
        <v>10414</v>
      </c>
      <c r="L129" s="37"/>
      <c r="M129" s="52"/>
      <c r="N129" s="52"/>
      <c r="O129" s="53"/>
      <c r="P129" s="36"/>
      <c r="Q129" s="37"/>
      <c r="R129" s="52"/>
      <c r="S129" s="52"/>
      <c r="T129" s="52"/>
      <c r="U129" s="1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5" customFormat="1" ht="27.75" customHeight="1" x14ac:dyDescent="0.2">
      <c r="A130" s="94"/>
      <c r="B130" s="38"/>
      <c r="C130" s="46"/>
      <c r="D130" s="152"/>
      <c r="E130" s="73" t="s">
        <v>47</v>
      </c>
      <c r="F130" s="39">
        <f>G130+P130</f>
        <v>1096</v>
      </c>
      <c r="G130" s="40">
        <f>H130+K130+L130+M130</f>
        <v>1096</v>
      </c>
      <c r="H130" s="41">
        <f>SUM(I130:J130)</f>
        <v>1096</v>
      </c>
      <c r="I130" s="41"/>
      <c r="J130" s="41">
        <f>J134+J138</f>
        <v>1096</v>
      </c>
      <c r="K130" s="41"/>
      <c r="L130" s="41"/>
      <c r="M130" s="117"/>
      <c r="N130" s="117"/>
      <c r="O130" s="82"/>
      <c r="P130" s="40"/>
      <c r="Q130" s="41"/>
      <c r="R130" s="117"/>
      <c r="S130" s="117"/>
      <c r="T130" s="117"/>
      <c r="U130" s="16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5" customFormat="1" ht="27.75" customHeight="1" x14ac:dyDescent="0.2">
      <c r="A131" s="94"/>
      <c r="B131" s="38"/>
      <c r="C131" s="46"/>
      <c r="D131" s="152"/>
      <c r="E131" s="73" t="s">
        <v>48</v>
      </c>
      <c r="F131" s="39">
        <f>G131+P131</f>
        <v>1096</v>
      </c>
      <c r="G131" s="40">
        <f>H131+K131+L131+M131</f>
        <v>1096</v>
      </c>
      <c r="H131" s="41">
        <f>SUM(I131:J131)</f>
        <v>1096</v>
      </c>
      <c r="I131" s="41"/>
      <c r="J131" s="41">
        <f>J135+J139</f>
        <v>1096</v>
      </c>
      <c r="K131" s="41"/>
      <c r="L131" s="41"/>
      <c r="M131" s="117"/>
      <c r="N131" s="117"/>
      <c r="O131" s="82"/>
      <c r="P131" s="40"/>
      <c r="Q131" s="41"/>
      <c r="R131" s="117"/>
      <c r="S131" s="117"/>
      <c r="T131" s="117"/>
      <c r="U131" s="16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19" customFormat="1" ht="27.75" customHeight="1" x14ac:dyDescent="0.2">
      <c r="A132" s="95"/>
      <c r="B132" s="46"/>
      <c r="C132" s="62"/>
      <c r="D132" s="153"/>
      <c r="E132" s="74" t="s">
        <v>49</v>
      </c>
      <c r="F132" s="43">
        <f>F129-F130+F131</f>
        <v>290456</v>
      </c>
      <c r="G132" s="44">
        <f>G129-G130+G131</f>
        <v>290456</v>
      </c>
      <c r="H132" s="43">
        <f>H129-H130+H131</f>
        <v>280042</v>
      </c>
      <c r="I132" s="59"/>
      <c r="J132" s="59">
        <f>J129-J130+J131</f>
        <v>280042</v>
      </c>
      <c r="K132" s="59">
        <f>K129-K130+K131</f>
        <v>10414</v>
      </c>
      <c r="L132" s="59"/>
      <c r="M132" s="43"/>
      <c r="N132" s="43"/>
      <c r="O132" s="45"/>
      <c r="P132" s="44"/>
      <c r="Q132" s="43"/>
      <c r="R132" s="43"/>
      <c r="S132" s="59"/>
      <c r="T132" s="59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" customFormat="1" ht="16.5" customHeight="1" x14ac:dyDescent="0.2">
      <c r="A133" s="46"/>
      <c r="B133" s="46"/>
      <c r="C133" s="46">
        <v>4210</v>
      </c>
      <c r="D133" s="149" t="s">
        <v>18</v>
      </c>
      <c r="E133" s="73" t="s">
        <v>46</v>
      </c>
      <c r="F133" s="39">
        <f>G133+P133</f>
        <v>2771</v>
      </c>
      <c r="G133" s="40">
        <f>H133+K133+L133+M133</f>
        <v>2771</v>
      </c>
      <c r="H133" s="41">
        <f>SUM(I133:J133)</f>
        <v>2771</v>
      </c>
      <c r="I133" s="41"/>
      <c r="J133" s="41">
        <v>2771</v>
      </c>
      <c r="K133" s="41"/>
      <c r="L133" s="41"/>
      <c r="M133" s="41"/>
      <c r="N133" s="41"/>
      <c r="O133" s="54"/>
      <c r="P133" s="55"/>
      <c r="Q133" s="41"/>
      <c r="R133" s="41"/>
      <c r="S133" s="41"/>
      <c r="T133" s="41"/>
      <c r="U133" s="9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5" customFormat="1" ht="16.5" customHeight="1" x14ac:dyDescent="0.2">
      <c r="A134" s="38"/>
      <c r="B134" s="38"/>
      <c r="C134" s="46"/>
      <c r="D134" s="150"/>
      <c r="E134" s="73" t="s">
        <v>47</v>
      </c>
      <c r="F134" s="39">
        <f>G134+P134</f>
        <v>11</v>
      </c>
      <c r="G134" s="40">
        <f>H134+K134+L134+M134</f>
        <v>11</v>
      </c>
      <c r="H134" s="41">
        <f>SUM(I134:J134)</f>
        <v>11</v>
      </c>
      <c r="I134" s="41"/>
      <c r="J134" s="41">
        <v>11</v>
      </c>
      <c r="K134" s="41"/>
      <c r="L134" s="41"/>
      <c r="M134" s="41"/>
      <c r="N134" s="41"/>
      <c r="O134" s="54"/>
      <c r="P134" s="40"/>
      <c r="Q134" s="41"/>
      <c r="R134" s="41"/>
      <c r="S134" s="41"/>
      <c r="T134" s="41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5" customFormat="1" ht="16.5" customHeight="1" x14ac:dyDescent="0.2">
      <c r="A135" s="38"/>
      <c r="B135" s="38"/>
      <c r="C135" s="46"/>
      <c r="D135" s="150"/>
      <c r="E135" s="73" t="s">
        <v>48</v>
      </c>
      <c r="F135" s="39">
        <f>G135+P135</f>
        <v>11</v>
      </c>
      <c r="G135" s="40">
        <f>H135+K135+L135+M135</f>
        <v>11</v>
      </c>
      <c r="H135" s="41">
        <f>SUM(I135:J135)</f>
        <v>11</v>
      </c>
      <c r="I135" s="41"/>
      <c r="J135" s="41">
        <v>11</v>
      </c>
      <c r="K135" s="41"/>
      <c r="L135" s="41"/>
      <c r="M135" s="41"/>
      <c r="N135" s="41"/>
      <c r="O135" s="54"/>
      <c r="P135" s="40"/>
      <c r="Q135" s="41"/>
      <c r="R135" s="41"/>
      <c r="S135" s="41"/>
      <c r="T135" s="41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19" customFormat="1" ht="16.5" customHeight="1" x14ac:dyDescent="0.2">
      <c r="A136" s="69"/>
      <c r="B136" s="69"/>
      <c r="C136" s="42"/>
      <c r="D136" s="151"/>
      <c r="E136" s="74" t="s">
        <v>49</v>
      </c>
      <c r="F136" s="43">
        <f>F133-F134+F135</f>
        <v>2771</v>
      </c>
      <c r="G136" s="44">
        <f>G133-G134+G135</f>
        <v>2771</v>
      </c>
      <c r="H136" s="43">
        <f>H133-H134+H135</f>
        <v>2771</v>
      </c>
      <c r="I136" s="43"/>
      <c r="J136" s="43">
        <f>J133-J134+J135</f>
        <v>2771</v>
      </c>
      <c r="K136" s="43"/>
      <c r="L136" s="43"/>
      <c r="M136" s="43"/>
      <c r="N136" s="43"/>
      <c r="O136" s="45"/>
      <c r="P136" s="44"/>
      <c r="Q136" s="43"/>
      <c r="R136" s="43"/>
      <c r="S136" s="59"/>
      <c r="T136" s="59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" customFormat="1" ht="16.5" customHeight="1" x14ac:dyDescent="0.2">
      <c r="A137" s="46"/>
      <c r="B137" s="46"/>
      <c r="C137" s="46">
        <v>4240</v>
      </c>
      <c r="D137" s="149" t="s">
        <v>61</v>
      </c>
      <c r="E137" s="73" t="s">
        <v>46</v>
      </c>
      <c r="F137" s="39">
        <f>G137+P137</f>
        <v>277271</v>
      </c>
      <c r="G137" s="40">
        <f>H137+K137+L137+M137</f>
        <v>277271</v>
      </c>
      <c r="H137" s="41">
        <f>SUM(I137:J137)</f>
        <v>277271</v>
      </c>
      <c r="I137" s="41"/>
      <c r="J137" s="41">
        <v>277271</v>
      </c>
      <c r="K137" s="41"/>
      <c r="L137" s="41"/>
      <c r="M137" s="41"/>
      <c r="N137" s="41"/>
      <c r="O137" s="54"/>
      <c r="P137" s="55"/>
      <c r="Q137" s="41"/>
      <c r="R137" s="41"/>
      <c r="S137" s="41"/>
      <c r="T137" s="41"/>
      <c r="U137" s="9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5" customFormat="1" ht="16.5" customHeight="1" x14ac:dyDescent="0.2">
      <c r="A138" s="38"/>
      <c r="B138" s="38"/>
      <c r="C138" s="46"/>
      <c r="D138" s="150"/>
      <c r="E138" s="73" t="s">
        <v>47</v>
      </c>
      <c r="F138" s="39">
        <f>G138+P138</f>
        <v>1085</v>
      </c>
      <c r="G138" s="40">
        <f>H138+K138+L138+M138</f>
        <v>1085</v>
      </c>
      <c r="H138" s="41">
        <f>SUM(I138:J138)</f>
        <v>1085</v>
      </c>
      <c r="I138" s="41"/>
      <c r="J138" s="41">
        <v>1085</v>
      </c>
      <c r="K138" s="41"/>
      <c r="L138" s="41"/>
      <c r="M138" s="41"/>
      <c r="N138" s="41"/>
      <c r="O138" s="54"/>
      <c r="P138" s="40"/>
      <c r="Q138" s="41"/>
      <c r="R138" s="41"/>
      <c r="S138" s="41"/>
      <c r="T138" s="41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5" customFormat="1" ht="16.5" customHeight="1" x14ac:dyDescent="0.2">
      <c r="A139" s="38"/>
      <c r="B139" s="38"/>
      <c r="C139" s="46"/>
      <c r="D139" s="150"/>
      <c r="E139" s="73" t="s">
        <v>48</v>
      </c>
      <c r="F139" s="39">
        <f>G139+P139</f>
        <v>1085</v>
      </c>
      <c r="G139" s="40">
        <f>H139+K139+L139+M139</f>
        <v>1085</v>
      </c>
      <c r="H139" s="41">
        <f>SUM(I139:J139)</f>
        <v>1085</v>
      </c>
      <c r="I139" s="41"/>
      <c r="J139" s="41">
        <v>1085</v>
      </c>
      <c r="K139" s="41"/>
      <c r="L139" s="41"/>
      <c r="M139" s="41"/>
      <c r="N139" s="41"/>
      <c r="O139" s="54"/>
      <c r="P139" s="40"/>
      <c r="Q139" s="41"/>
      <c r="R139" s="41"/>
      <c r="S139" s="41"/>
      <c r="T139" s="41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19" customFormat="1" ht="16.5" customHeight="1" x14ac:dyDescent="0.2">
      <c r="A140" s="69"/>
      <c r="B140" s="69"/>
      <c r="C140" s="42"/>
      <c r="D140" s="151"/>
      <c r="E140" s="74" t="s">
        <v>49</v>
      </c>
      <c r="F140" s="43">
        <f>F137-F138+F139</f>
        <v>277271</v>
      </c>
      <c r="G140" s="44">
        <f>G137-G138+G139</f>
        <v>277271</v>
      </c>
      <c r="H140" s="43">
        <f>H137-H138+H139</f>
        <v>277271</v>
      </c>
      <c r="I140" s="43"/>
      <c r="J140" s="43">
        <f>J137-J138+J139</f>
        <v>277271</v>
      </c>
      <c r="K140" s="43"/>
      <c r="L140" s="43"/>
      <c r="M140" s="43"/>
      <c r="N140" s="43"/>
      <c r="O140" s="45"/>
      <c r="P140" s="44"/>
      <c r="Q140" s="43"/>
      <c r="R140" s="43"/>
      <c r="S140" s="59"/>
      <c r="T140" s="59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16" customFormat="1" ht="16.5" customHeight="1" x14ac:dyDescent="0.2">
      <c r="A141" s="91"/>
      <c r="B141" s="91"/>
      <c r="C141" s="161" t="s">
        <v>52</v>
      </c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3"/>
    </row>
    <row r="142" spans="1:84" s="116" customFormat="1" ht="54" customHeight="1" x14ac:dyDescent="0.2">
      <c r="A142" s="91"/>
      <c r="B142" s="38"/>
      <c r="C142" s="154" t="s">
        <v>110</v>
      </c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6"/>
    </row>
    <row r="143" spans="1:84" s="116" customFormat="1" ht="16.5" customHeight="1" x14ac:dyDescent="0.2">
      <c r="A143" s="91"/>
      <c r="B143" s="38"/>
      <c r="C143" s="154" t="s">
        <v>98</v>
      </c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6"/>
    </row>
    <row r="144" spans="1:84" s="116" customFormat="1" ht="16.5" customHeight="1" x14ac:dyDescent="0.2">
      <c r="A144" s="91"/>
      <c r="B144" s="38"/>
      <c r="C144" s="154" t="s">
        <v>99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6"/>
    </row>
    <row r="145" spans="1:84" s="116" customFormat="1" ht="16.5" customHeight="1" x14ac:dyDescent="0.2">
      <c r="A145" s="91"/>
      <c r="B145" s="38"/>
      <c r="C145" s="154" t="s">
        <v>100</v>
      </c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6"/>
    </row>
    <row r="146" spans="1:84" s="116" customFormat="1" ht="16.5" customHeight="1" x14ac:dyDescent="0.2">
      <c r="A146" s="91"/>
      <c r="B146" s="38"/>
      <c r="C146" s="154" t="s">
        <v>101</v>
      </c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6"/>
    </row>
    <row r="147" spans="1:84" s="116" customFormat="1" ht="16.5" customHeight="1" x14ac:dyDescent="0.2">
      <c r="A147" s="91"/>
      <c r="B147" s="38"/>
      <c r="C147" s="154" t="s">
        <v>102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6"/>
    </row>
    <row r="148" spans="1:84" s="116" customFormat="1" ht="16.5" customHeight="1" x14ac:dyDescent="0.2">
      <c r="A148" s="91"/>
      <c r="B148" s="38"/>
      <c r="C148" s="164" t="s">
        <v>103</v>
      </c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6"/>
    </row>
    <row r="149" spans="1:84" s="1" customFormat="1" ht="18" customHeight="1" x14ac:dyDescent="0.2">
      <c r="A149" s="49">
        <v>852</v>
      </c>
      <c r="B149" s="49"/>
      <c r="C149" s="108"/>
      <c r="D149" s="167" t="s">
        <v>10</v>
      </c>
      <c r="E149" s="75" t="s">
        <v>46</v>
      </c>
      <c r="F149" s="63">
        <f>G149+P149</f>
        <v>8517203.1699999999</v>
      </c>
      <c r="G149" s="27">
        <f>H149+K149+L149+M149</f>
        <v>8517203.1699999999</v>
      </c>
      <c r="H149" s="28">
        <f>SUM(I149:J149)</f>
        <v>5822082.5800000001</v>
      </c>
      <c r="I149" s="28">
        <v>3898870.41</v>
      </c>
      <c r="J149" s="28">
        <v>1923212.17</v>
      </c>
      <c r="K149" s="28">
        <v>20000</v>
      </c>
      <c r="L149" s="28">
        <v>2675120.59</v>
      </c>
      <c r="M149" s="28"/>
      <c r="N149" s="50"/>
      <c r="O149" s="136"/>
      <c r="P149" s="27"/>
      <c r="Q149" s="28"/>
      <c r="R149" s="28"/>
      <c r="S149" s="50"/>
      <c r="T149" s="50"/>
      <c r="U149" s="2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1:84" s="15" customFormat="1" ht="18" customHeight="1" x14ac:dyDescent="0.2">
      <c r="A150" s="25"/>
      <c r="B150" s="25"/>
      <c r="C150" s="68"/>
      <c r="D150" s="168"/>
      <c r="E150" s="71" t="s">
        <v>47</v>
      </c>
      <c r="F150" s="26">
        <f>G150+P150</f>
        <v>29172</v>
      </c>
      <c r="G150" s="29">
        <f>H150+K150+L150+M150</f>
        <v>29172</v>
      </c>
      <c r="H150" s="30">
        <f>SUM(I150:J150)</f>
        <v>15872</v>
      </c>
      <c r="I150" s="30">
        <f>I154+I165+I176+I217+I228</f>
        <v>15872</v>
      </c>
      <c r="J150" s="30">
        <f>J154+J165+J176+J217+J228</f>
        <v>0</v>
      </c>
      <c r="K150" s="30"/>
      <c r="L150" s="30">
        <f>L154+L165+L176+L217+L228</f>
        <v>13300</v>
      </c>
      <c r="M150" s="30"/>
      <c r="N150" s="51"/>
      <c r="O150" s="137"/>
      <c r="P150" s="29"/>
      <c r="Q150" s="30"/>
      <c r="R150" s="30"/>
      <c r="S150" s="51"/>
      <c r="T150" s="51"/>
      <c r="U150" s="16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5" customFormat="1" ht="18" customHeight="1" x14ac:dyDescent="0.2">
      <c r="A151" s="25"/>
      <c r="B151" s="25"/>
      <c r="C151" s="68"/>
      <c r="D151" s="87"/>
      <c r="E151" s="71" t="s">
        <v>48</v>
      </c>
      <c r="F151" s="26">
        <f>G151+P151</f>
        <v>14893.52</v>
      </c>
      <c r="G151" s="29">
        <f>H151+K151+L151+M151</f>
        <v>14893.52</v>
      </c>
      <c r="H151" s="30">
        <f>SUM(I151:J151)</f>
        <v>4143.5200000000004</v>
      </c>
      <c r="I151" s="30">
        <f>I155+I166+I177+I218+I229</f>
        <v>0</v>
      </c>
      <c r="J151" s="30">
        <f>J155+J166+J177+J218+J229</f>
        <v>4143.5200000000004</v>
      </c>
      <c r="K151" s="30"/>
      <c r="L151" s="30">
        <f>L155+L166+L177+L218+L229</f>
        <v>10750</v>
      </c>
      <c r="M151" s="30"/>
      <c r="N151" s="51"/>
      <c r="O151" s="137"/>
      <c r="P151" s="29"/>
      <c r="Q151" s="30"/>
      <c r="R151" s="30"/>
      <c r="S151" s="51"/>
      <c r="T151" s="51"/>
      <c r="U151" s="16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19" customFormat="1" ht="18" customHeight="1" x14ac:dyDescent="0.2">
      <c r="A152" s="68"/>
      <c r="B152" s="31"/>
      <c r="C152" s="31"/>
      <c r="D152" s="88"/>
      <c r="E152" s="72" t="s">
        <v>49</v>
      </c>
      <c r="F152" s="32">
        <f t="shared" ref="F152:K152" si="11">F149-F150+F151</f>
        <v>8502924.6899999995</v>
      </c>
      <c r="G152" s="33">
        <f t="shared" si="11"/>
        <v>8502924.6899999995</v>
      </c>
      <c r="H152" s="32">
        <f t="shared" si="11"/>
        <v>5810354.0999999996</v>
      </c>
      <c r="I152" s="81">
        <f t="shared" si="11"/>
        <v>3882998.41</v>
      </c>
      <c r="J152" s="81">
        <f t="shared" si="11"/>
        <v>1927355.69</v>
      </c>
      <c r="K152" s="81">
        <f t="shared" si="11"/>
        <v>20000</v>
      </c>
      <c r="L152" s="81">
        <f>L149-L150+L151</f>
        <v>2672570.59</v>
      </c>
      <c r="M152" s="81"/>
      <c r="N152" s="32"/>
      <c r="O152" s="34"/>
      <c r="P152" s="33"/>
      <c r="Q152" s="81"/>
      <c r="R152" s="81"/>
      <c r="S152" s="81"/>
      <c r="T152" s="81"/>
      <c r="U152" s="1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" customFormat="1" ht="22.5" customHeight="1" x14ac:dyDescent="0.2">
      <c r="A153" s="38"/>
      <c r="B153" s="47">
        <v>85214</v>
      </c>
      <c r="C153" s="48"/>
      <c r="D153" s="157" t="s">
        <v>67</v>
      </c>
      <c r="E153" s="73" t="s">
        <v>46</v>
      </c>
      <c r="F153" s="39">
        <f>G153+P153</f>
        <v>605500</v>
      </c>
      <c r="G153" s="40">
        <f>H153+K153+L153+M153</f>
        <v>605500</v>
      </c>
      <c r="H153" s="41"/>
      <c r="I153" s="52"/>
      <c r="J153" s="37"/>
      <c r="K153" s="37"/>
      <c r="L153" s="41">
        <v>605500</v>
      </c>
      <c r="M153" s="37"/>
      <c r="N153" s="52"/>
      <c r="O153" s="53"/>
      <c r="P153" s="57"/>
      <c r="Q153" s="52"/>
      <c r="R153" s="52"/>
      <c r="S153" s="52"/>
      <c r="T153" s="52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6" customFormat="1" ht="22.5" customHeight="1" x14ac:dyDescent="0.2">
      <c r="A154" s="38"/>
      <c r="B154" s="38"/>
      <c r="C154" s="46"/>
      <c r="D154" s="147"/>
      <c r="E154" s="73" t="s">
        <v>47</v>
      </c>
      <c r="F154" s="39"/>
      <c r="G154" s="40"/>
      <c r="H154" s="41"/>
      <c r="I154" s="117"/>
      <c r="J154" s="41"/>
      <c r="K154" s="41"/>
      <c r="L154" s="41"/>
      <c r="M154" s="41"/>
      <c r="N154" s="117"/>
      <c r="O154" s="82"/>
      <c r="P154" s="55"/>
      <c r="Q154" s="117"/>
      <c r="R154" s="117"/>
      <c r="S154" s="117"/>
      <c r="T154" s="117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6" customFormat="1" ht="22.5" customHeight="1" x14ac:dyDescent="0.2">
      <c r="A155" s="38"/>
      <c r="B155" s="38"/>
      <c r="C155" s="46"/>
      <c r="D155" s="147"/>
      <c r="E155" s="73" t="s">
        <v>48</v>
      </c>
      <c r="F155" s="39">
        <f>G155+P155</f>
        <v>10000</v>
      </c>
      <c r="G155" s="40">
        <f>H155+K155+L155+M155</f>
        <v>10000</v>
      </c>
      <c r="H155" s="41"/>
      <c r="I155" s="117"/>
      <c r="J155" s="41"/>
      <c r="K155" s="41"/>
      <c r="L155" s="41">
        <f>L159</f>
        <v>10000</v>
      </c>
      <c r="M155" s="41"/>
      <c r="N155" s="117"/>
      <c r="O155" s="82"/>
      <c r="P155" s="55"/>
      <c r="Q155" s="117"/>
      <c r="R155" s="117"/>
      <c r="S155" s="117"/>
      <c r="T155" s="117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9" customFormat="1" ht="22.5" customHeight="1" x14ac:dyDescent="0.2">
      <c r="A156" s="69"/>
      <c r="B156" s="69"/>
      <c r="C156" s="42"/>
      <c r="D156" s="148"/>
      <c r="E156" s="74" t="s">
        <v>49</v>
      </c>
      <c r="F156" s="43">
        <f>F153-F154+F155</f>
        <v>615500</v>
      </c>
      <c r="G156" s="44">
        <f>G153-G154+G155</f>
        <v>615500</v>
      </c>
      <c r="H156" s="43"/>
      <c r="I156" s="43"/>
      <c r="J156" s="59"/>
      <c r="K156" s="59"/>
      <c r="L156" s="59">
        <f>L153-L154+L155</f>
        <v>615500</v>
      </c>
      <c r="M156" s="59"/>
      <c r="N156" s="43"/>
      <c r="O156" s="45"/>
      <c r="P156" s="44"/>
      <c r="Q156" s="43"/>
      <c r="R156" s="43"/>
      <c r="S156" s="59"/>
      <c r="T156" s="59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" customFormat="1" ht="18" customHeight="1" x14ac:dyDescent="0.2">
      <c r="A157" s="46"/>
      <c r="B157" s="46"/>
      <c r="C157" s="46">
        <v>3110</v>
      </c>
      <c r="D157" s="149" t="s">
        <v>27</v>
      </c>
      <c r="E157" s="73" t="s">
        <v>46</v>
      </c>
      <c r="F157" s="39">
        <f>G157+P157</f>
        <v>605500</v>
      </c>
      <c r="G157" s="40">
        <f>H157+K157+L157+M157</f>
        <v>605500</v>
      </c>
      <c r="H157" s="41"/>
      <c r="I157" s="41"/>
      <c r="J157" s="41"/>
      <c r="K157" s="41"/>
      <c r="L157" s="41">
        <v>605500</v>
      </c>
      <c r="M157" s="41"/>
      <c r="N157" s="41"/>
      <c r="O157" s="54"/>
      <c r="P157" s="55"/>
      <c r="Q157" s="41"/>
      <c r="R157" s="41"/>
      <c r="S157" s="41"/>
      <c r="T157" s="41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5" customFormat="1" ht="18" customHeight="1" x14ac:dyDescent="0.2">
      <c r="A158" s="38"/>
      <c r="B158" s="38"/>
      <c r="C158" s="46"/>
      <c r="D158" s="150"/>
      <c r="E158" s="73" t="s">
        <v>47</v>
      </c>
      <c r="F158" s="39"/>
      <c r="G158" s="40"/>
      <c r="H158" s="41"/>
      <c r="I158" s="41"/>
      <c r="J158" s="41"/>
      <c r="K158" s="41"/>
      <c r="L158" s="41"/>
      <c r="M158" s="41"/>
      <c r="N158" s="41"/>
      <c r="O158" s="54"/>
      <c r="P158" s="40"/>
      <c r="Q158" s="41"/>
      <c r="R158" s="41"/>
      <c r="S158" s="41"/>
      <c r="T158" s="41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5" customFormat="1" ht="18" customHeight="1" x14ac:dyDescent="0.2">
      <c r="A159" s="38"/>
      <c r="B159" s="38"/>
      <c r="C159" s="46"/>
      <c r="D159" s="150"/>
      <c r="E159" s="73" t="s">
        <v>48</v>
      </c>
      <c r="F159" s="39">
        <f>G159+P159</f>
        <v>10000</v>
      </c>
      <c r="G159" s="40">
        <f>H159+K159+L159+M159</f>
        <v>10000</v>
      </c>
      <c r="H159" s="41"/>
      <c r="I159" s="41"/>
      <c r="J159" s="41"/>
      <c r="K159" s="41"/>
      <c r="L159" s="41">
        <v>10000</v>
      </c>
      <c r="M159" s="41"/>
      <c r="N159" s="41"/>
      <c r="O159" s="54"/>
      <c r="P159" s="40"/>
      <c r="Q159" s="41"/>
      <c r="R159" s="41"/>
      <c r="S159" s="41"/>
      <c r="T159" s="41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9" customFormat="1" ht="18" customHeight="1" x14ac:dyDescent="0.2">
      <c r="A160" s="69"/>
      <c r="B160" s="69"/>
      <c r="C160" s="42"/>
      <c r="D160" s="151"/>
      <c r="E160" s="74" t="s">
        <v>49</v>
      </c>
      <c r="F160" s="43">
        <f>F157-F158+F159</f>
        <v>615500</v>
      </c>
      <c r="G160" s="44">
        <f>G157-G158+G159</f>
        <v>615500</v>
      </c>
      <c r="H160" s="43"/>
      <c r="I160" s="43"/>
      <c r="J160" s="43"/>
      <c r="K160" s="43"/>
      <c r="L160" s="43">
        <f>L157-L158+L159</f>
        <v>615500</v>
      </c>
      <c r="M160" s="43"/>
      <c r="N160" s="43"/>
      <c r="O160" s="45"/>
      <c r="P160" s="44"/>
      <c r="Q160" s="43"/>
      <c r="R160" s="43"/>
      <c r="S160" s="59"/>
      <c r="T160" s="59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16" customFormat="1" ht="18" customHeight="1" x14ac:dyDescent="0.2">
      <c r="A161" s="91"/>
      <c r="B161" s="91"/>
      <c r="C161" s="161" t="s">
        <v>52</v>
      </c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3"/>
    </row>
    <row r="162" spans="1:84" s="116" customFormat="1" ht="18" customHeight="1" x14ac:dyDescent="0.2">
      <c r="A162" s="91"/>
      <c r="B162" s="38"/>
      <c r="C162" s="154" t="s">
        <v>97</v>
      </c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6"/>
    </row>
    <row r="163" spans="1:84" s="116" customFormat="1" ht="44.25" customHeight="1" x14ac:dyDescent="0.2">
      <c r="A163" s="91"/>
      <c r="B163" s="38"/>
      <c r="C163" s="164" t="s">
        <v>111</v>
      </c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6"/>
    </row>
    <row r="164" spans="1:84" s="1" customFormat="1" ht="18" customHeight="1" x14ac:dyDescent="0.2">
      <c r="A164" s="38"/>
      <c r="B164" s="47">
        <v>85216</v>
      </c>
      <c r="C164" s="48"/>
      <c r="D164" s="157" t="s">
        <v>29</v>
      </c>
      <c r="E164" s="73" t="s">
        <v>46</v>
      </c>
      <c r="F164" s="39">
        <f>G164+P164</f>
        <v>1072703.73</v>
      </c>
      <c r="G164" s="40">
        <f>H164+K164+L164+M164</f>
        <v>1072703.73</v>
      </c>
      <c r="H164" s="37">
        <f>SUM(I164:J164)</f>
        <v>3703.73</v>
      </c>
      <c r="I164" s="52"/>
      <c r="J164" s="41">
        <v>3703.73</v>
      </c>
      <c r="K164" s="37"/>
      <c r="L164" s="41">
        <v>1069000</v>
      </c>
      <c r="M164" s="52"/>
      <c r="N164" s="52"/>
      <c r="O164" s="53"/>
      <c r="P164" s="57"/>
      <c r="Q164" s="52"/>
      <c r="R164" s="52"/>
      <c r="S164" s="52"/>
      <c r="T164" s="52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5" customFormat="1" ht="18" customHeight="1" x14ac:dyDescent="0.2">
      <c r="A165" s="38"/>
      <c r="B165" s="38"/>
      <c r="C165" s="46"/>
      <c r="D165" s="147"/>
      <c r="E165" s="73" t="s">
        <v>47</v>
      </c>
      <c r="F165" s="39"/>
      <c r="G165" s="40"/>
      <c r="H165" s="41"/>
      <c r="I165" s="117"/>
      <c r="J165" s="41"/>
      <c r="K165" s="41"/>
      <c r="L165" s="41"/>
      <c r="M165" s="117"/>
      <c r="N165" s="117"/>
      <c r="O165" s="82"/>
      <c r="P165" s="55"/>
      <c r="Q165" s="117"/>
      <c r="R165" s="117"/>
      <c r="S165" s="117"/>
      <c r="T165" s="117"/>
      <c r="U165" s="16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5" customFormat="1" ht="18" customHeight="1" x14ac:dyDescent="0.2">
      <c r="A166" s="38"/>
      <c r="B166" s="38"/>
      <c r="C166" s="46"/>
      <c r="D166" s="147"/>
      <c r="E166" s="73" t="s">
        <v>48</v>
      </c>
      <c r="F166" s="39">
        <f>G166+P166</f>
        <v>451.52</v>
      </c>
      <c r="G166" s="40">
        <f>H166+K166+L166+M166</f>
        <v>451.52</v>
      </c>
      <c r="H166" s="41">
        <f>SUM(I166:J166)</f>
        <v>451.52</v>
      </c>
      <c r="I166" s="117"/>
      <c r="J166" s="41">
        <f>J170</f>
        <v>451.52</v>
      </c>
      <c r="K166" s="41"/>
      <c r="L166" s="41"/>
      <c r="M166" s="117"/>
      <c r="N166" s="117"/>
      <c r="O166" s="82"/>
      <c r="P166" s="55"/>
      <c r="Q166" s="117"/>
      <c r="R166" s="117"/>
      <c r="S166" s="117"/>
      <c r="T166" s="117"/>
      <c r="U166" s="1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9" customFormat="1" ht="18" customHeight="1" x14ac:dyDescent="0.2">
      <c r="A167" s="69"/>
      <c r="B167" s="69"/>
      <c r="C167" s="42"/>
      <c r="D167" s="148"/>
      <c r="E167" s="74" t="s">
        <v>49</v>
      </c>
      <c r="F167" s="43">
        <f>F164-F165+F166</f>
        <v>1073155.25</v>
      </c>
      <c r="G167" s="44">
        <f>G164-G165+G166</f>
        <v>1073155.25</v>
      </c>
      <c r="H167" s="43">
        <f>H164-H165+H166</f>
        <v>4155.25</v>
      </c>
      <c r="I167" s="43"/>
      <c r="J167" s="43">
        <f>J164-J165+J166</f>
        <v>4155.25</v>
      </c>
      <c r="K167" s="43"/>
      <c r="L167" s="43">
        <f>L164-L165+L166</f>
        <v>1069000</v>
      </c>
      <c r="M167" s="43"/>
      <c r="N167" s="43"/>
      <c r="O167" s="45"/>
      <c r="P167" s="44"/>
      <c r="Q167" s="43"/>
      <c r="R167" s="43"/>
      <c r="S167" s="59"/>
      <c r="T167" s="59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1" customFormat="1" ht="42" customHeight="1" x14ac:dyDescent="0.2">
      <c r="A168" s="46"/>
      <c r="B168" s="46"/>
      <c r="C168" s="46">
        <v>2910</v>
      </c>
      <c r="D168" s="149" t="s">
        <v>51</v>
      </c>
      <c r="E168" s="73" t="s">
        <v>46</v>
      </c>
      <c r="F168" s="39">
        <f>G168+P168</f>
        <v>3703.73</v>
      </c>
      <c r="G168" s="40">
        <f>H168+K168+L168+M168</f>
        <v>3703.73</v>
      </c>
      <c r="H168" s="37">
        <f>SUM(I168:J168)</f>
        <v>3703.73</v>
      </c>
      <c r="I168" s="41"/>
      <c r="J168" s="41">
        <v>3703.73</v>
      </c>
      <c r="K168" s="41"/>
      <c r="L168" s="41"/>
      <c r="M168" s="41"/>
      <c r="N168" s="41"/>
      <c r="O168" s="54"/>
      <c r="P168" s="55"/>
      <c r="Q168" s="41"/>
      <c r="R168" s="41"/>
      <c r="S168" s="41"/>
      <c r="T168" s="41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5" customFormat="1" ht="42" customHeight="1" x14ac:dyDescent="0.2">
      <c r="A169" s="38"/>
      <c r="B169" s="38"/>
      <c r="C169" s="46"/>
      <c r="D169" s="150"/>
      <c r="E169" s="73" t="s">
        <v>47</v>
      </c>
      <c r="F169" s="39"/>
      <c r="G169" s="40"/>
      <c r="H169" s="41"/>
      <c r="I169" s="41"/>
      <c r="J169" s="41"/>
      <c r="K169" s="41"/>
      <c r="L169" s="41"/>
      <c r="M169" s="41"/>
      <c r="N169" s="41"/>
      <c r="O169" s="54"/>
      <c r="P169" s="40"/>
      <c r="Q169" s="41"/>
      <c r="R169" s="41"/>
      <c r="S169" s="41"/>
      <c r="T169" s="41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5" customFormat="1" ht="42" customHeight="1" x14ac:dyDescent="0.2">
      <c r="A170" s="38"/>
      <c r="B170" s="38"/>
      <c r="C170" s="46"/>
      <c r="D170" s="150"/>
      <c r="E170" s="73" t="s">
        <v>48</v>
      </c>
      <c r="F170" s="39">
        <f>G170+P170</f>
        <v>451.52</v>
      </c>
      <c r="G170" s="40">
        <f>H170+K170+L170+M170</f>
        <v>451.52</v>
      </c>
      <c r="H170" s="41">
        <f>SUM(I170:J170)</f>
        <v>451.52</v>
      </c>
      <c r="I170" s="41"/>
      <c r="J170" s="41">
        <v>451.52</v>
      </c>
      <c r="K170" s="41"/>
      <c r="L170" s="41"/>
      <c r="M170" s="41"/>
      <c r="N170" s="41"/>
      <c r="O170" s="54"/>
      <c r="P170" s="40"/>
      <c r="Q170" s="41"/>
      <c r="R170" s="41"/>
      <c r="S170" s="41"/>
      <c r="T170" s="41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9" customFormat="1" ht="42" customHeight="1" x14ac:dyDescent="0.2">
      <c r="A171" s="69"/>
      <c r="B171" s="69"/>
      <c r="C171" s="42"/>
      <c r="D171" s="151"/>
      <c r="E171" s="74" t="s">
        <v>49</v>
      </c>
      <c r="F171" s="43">
        <f>F168-F169+F170</f>
        <v>4155.25</v>
      </c>
      <c r="G171" s="44">
        <f>G168-G169+G170</f>
        <v>4155.25</v>
      </c>
      <c r="H171" s="43">
        <f>H168-H169+H170</f>
        <v>4155.25</v>
      </c>
      <c r="I171" s="43"/>
      <c r="J171" s="43">
        <f>J168-J169+J170</f>
        <v>4155.25</v>
      </c>
      <c r="K171" s="43"/>
      <c r="L171" s="43"/>
      <c r="M171" s="43"/>
      <c r="N171" s="43"/>
      <c r="O171" s="45"/>
      <c r="P171" s="44"/>
      <c r="Q171" s="43"/>
      <c r="R171" s="43"/>
      <c r="S171" s="59"/>
      <c r="T171" s="59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116" customFormat="1" ht="18" customHeight="1" x14ac:dyDescent="0.2">
      <c r="A172" s="91"/>
      <c r="B172" s="91"/>
      <c r="C172" s="161" t="s">
        <v>52</v>
      </c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3"/>
    </row>
    <row r="173" spans="1:84" s="116" customFormat="1" ht="18" customHeight="1" x14ac:dyDescent="0.2">
      <c r="A173" s="91"/>
      <c r="B173" s="38"/>
      <c r="C173" s="154" t="s">
        <v>85</v>
      </c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6"/>
    </row>
    <row r="174" spans="1:84" s="116" customFormat="1" ht="18" customHeight="1" x14ac:dyDescent="0.2">
      <c r="A174" s="91"/>
      <c r="B174" s="38"/>
      <c r="C174" s="164" t="s">
        <v>86</v>
      </c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6"/>
    </row>
    <row r="175" spans="1:84" s="1" customFormat="1" ht="18" customHeight="1" x14ac:dyDescent="0.2">
      <c r="A175" s="38"/>
      <c r="B175" s="47">
        <v>85228</v>
      </c>
      <c r="C175" s="48"/>
      <c r="D175" s="157" t="s">
        <v>9</v>
      </c>
      <c r="E175" s="73" t="s">
        <v>46</v>
      </c>
      <c r="F175" s="39">
        <f>G175+P175</f>
        <v>891847</v>
      </c>
      <c r="G175" s="40">
        <f>H175+K175+L175+M175</f>
        <v>891847</v>
      </c>
      <c r="H175" s="41">
        <f>SUM(I175:J175)</f>
        <v>884847</v>
      </c>
      <c r="I175" s="37">
        <v>857299</v>
      </c>
      <c r="J175" s="37">
        <v>27548</v>
      </c>
      <c r="K175" s="37"/>
      <c r="L175" s="37">
        <v>7000</v>
      </c>
      <c r="M175" s="52"/>
      <c r="N175" s="52"/>
      <c r="O175" s="53"/>
      <c r="P175" s="57"/>
      <c r="Q175" s="52"/>
      <c r="R175" s="52"/>
      <c r="S175" s="52"/>
      <c r="T175" s="52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5" customFormat="1" ht="18" customHeight="1" x14ac:dyDescent="0.2">
      <c r="A176" s="38"/>
      <c r="B176" s="38"/>
      <c r="C176" s="46"/>
      <c r="D176" s="147"/>
      <c r="E176" s="73" t="s">
        <v>47</v>
      </c>
      <c r="F176" s="39">
        <f>G176+P176</f>
        <v>14030</v>
      </c>
      <c r="G176" s="40">
        <f>H176+K176+L176+M176</f>
        <v>14030</v>
      </c>
      <c r="H176" s="41">
        <f>SUM(I176:J176)</f>
        <v>14030</v>
      </c>
      <c r="I176" s="41">
        <f t="shared" ref="I176" si="12">I180+I184+I188+I192+I196+I200+I204+I208</f>
        <v>14030</v>
      </c>
      <c r="J176" s="41"/>
      <c r="K176" s="41"/>
      <c r="L176" s="41"/>
      <c r="M176" s="117"/>
      <c r="N176" s="117"/>
      <c r="O176" s="82"/>
      <c r="P176" s="55"/>
      <c r="Q176" s="117"/>
      <c r="R176" s="117"/>
      <c r="S176" s="117"/>
      <c r="T176" s="117"/>
      <c r="U176" s="1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5" customFormat="1" ht="18" customHeight="1" x14ac:dyDescent="0.2">
      <c r="A177" s="38"/>
      <c r="B177" s="38"/>
      <c r="C177" s="46"/>
      <c r="D177" s="147"/>
      <c r="E177" s="73" t="s">
        <v>48</v>
      </c>
      <c r="F177" s="39">
        <f>G177+P177</f>
        <v>2600</v>
      </c>
      <c r="G177" s="40">
        <f>H177+K177+L177+M177</f>
        <v>2600</v>
      </c>
      <c r="H177" s="41">
        <f>SUM(I177:J177)</f>
        <v>1850</v>
      </c>
      <c r="I177" s="41"/>
      <c r="J177" s="41">
        <f t="shared" ref="J177" si="13">J181+J185+J189+J193+J197+J201+J205+J209</f>
        <v>1850</v>
      </c>
      <c r="K177" s="41"/>
      <c r="L177" s="41">
        <f>L181+L185+L189+L193+L197+L201+L205+L209</f>
        <v>750</v>
      </c>
      <c r="M177" s="117"/>
      <c r="N177" s="117"/>
      <c r="O177" s="82"/>
      <c r="P177" s="55"/>
      <c r="Q177" s="117"/>
      <c r="R177" s="117"/>
      <c r="S177" s="117"/>
      <c r="T177" s="117"/>
      <c r="U177" s="16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9" customFormat="1" ht="18" customHeight="1" x14ac:dyDescent="0.2">
      <c r="A178" s="69"/>
      <c r="B178" s="69"/>
      <c r="C178" s="42"/>
      <c r="D178" s="148"/>
      <c r="E178" s="74" t="s">
        <v>49</v>
      </c>
      <c r="F178" s="43">
        <f t="shared" ref="F178:L178" si="14">F175-F176+F177</f>
        <v>880417</v>
      </c>
      <c r="G178" s="44">
        <f t="shared" si="14"/>
        <v>880417</v>
      </c>
      <c r="H178" s="43">
        <f t="shared" si="14"/>
        <v>872667</v>
      </c>
      <c r="I178" s="43">
        <f t="shared" si="14"/>
        <v>843269</v>
      </c>
      <c r="J178" s="43">
        <f t="shared" si="14"/>
        <v>29398</v>
      </c>
      <c r="K178" s="43"/>
      <c r="L178" s="43">
        <f t="shared" si="14"/>
        <v>7750</v>
      </c>
      <c r="M178" s="43"/>
      <c r="N178" s="43"/>
      <c r="O178" s="45"/>
      <c r="P178" s="44"/>
      <c r="Q178" s="43"/>
      <c r="R178" s="43"/>
      <c r="S178" s="59"/>
      <c r="T178" s="59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" customFormat="1" ht="17.100000000000001" customHeight="1" x14ac:dyDescent="0.2">
      <c r="A179" s="46"/>
      <c r="B179" s="46"/>
      <c r="C179" s="46">
        <v>3020</v>
      </c>
      <c r="D179" s="149" t="s">
        <v>16</v>
      </c>
      <c r="E179" s="73" t="s">
        <v>46</v>
      </c>
      <c r="F179" s="39">
        <f>G179+P179</f>
        <v>7000</v>
      </c>
      <c r="G179" s="40">
        <f>H179+K179+L179+M179</f>
        <v>7000</v>
      </c>
      <c r="H179" s="41"/>
      <c r="I179" s="41"/>
      <c r="J179" s="41"/>
      <c r="K179" s="41"/>
      <c r="L179" s="41">
        <v>7000</v>
      </c>
      <c r="M179" s="41"/>
      <c r="N179" s="41"/>
      <c r="O179" s="54"/>
      <c r="P179" s="55"/>
      <c r="Q179" s="41"/>
      <c r="R179" s="41"/>
      <c r="S179" s="41"/>
      <c r="T179" s="41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15" customFormat="1" ht="17.100000000000001" customHeight="1" x14ac:dyDescent="0.2">
      <c r="A180" s="38"/>
      <c r="B180" s="38"/>
      <c r="C180" s="46"/>
      <c r="D180" s="150"/>
      <c r="E180" s="73" t="s">
        <v>47</v>
      </c>
      <c r="F180" s="39"/>
      <c r="G180" s="40"/>
      <c r="H180" s="41"/>
      <c r="I180" s="41"/>
      <c r="J180" s="41"/>
      <c r="K180" s="41"/>
      <c r="L180" s="41"/>
      <c r="M180" s="41"/>
      <c r="N180" s="41"/>
      <c r="O180" s="54"/>
      <c r="P180" s="40"/>
      <c r="Q180" s="41"/>
      <c r="R180" s="41"/>
      <c r="S180" s="41"/>
      <c r="T180" s="41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15" customFormat="1" ht="17.100000000000001" customHeight="1" x14ac:dyDescent="0.2">
      <c r="A181" s="38"/>
      <c r="B181" s="38"/>
      <c r="C181" s="46"/>
      <c r="D181" s="150"/>
      <c r="E181" s="73" t="s">
        <v>48</v>
      </c>
      <c r="F181" s="39">
        <f>G181+P181</f>
        <v>750</v>
      </c>
      <c r="G181" s="40">
        <f>H181+K181+L181+M181</f>
        <v>750</v>
      </c>
      <c r="H181" s="41"/>
      <c r="I181" s="41"/>
      <c r="J181" s="41"/>
      <c r="K181" s="41"/>
      <c r="L181" s="41">
        <v>750</v>
      </c>
      <c r="M181" s="41"/>
      <c r="N181" s="41"/>
      <c r="O181" s="54"/>
      <c r="P181" s="40"/>
      <c r="Q181" s="41"/>
      <c r="R181" s="41"/>
      <c r="S181" s="41"/>
      <c r="T181" s="4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9" customFormat="1" ht="17.100000000000001" customHeight="1" x14ac:dyDescent="0.2">
      <c r="A182" s="69"/>
      <c r="B182" s="69"/>
      <c r="C182" s="42"/>
      <c r="D182" s="151"/>
      <c r="E182" s="74" t="s">
        <v>49</v>
      </c>
      <c r="F182" s="43">
        <f>F179-F180+F181</f>
        <v>7750</v>
      </c>
      <c r="G182" s="44">
        <f>G179-G180+G181</f>
        <v>7750</v>
      </c>
      <c r="H182" s="43"/>
      <c r="I182" s="43"/>
      <c r="J182" s="43"/>
      <c r="K182" s="43"/>
      <c r="L182" s="43">
        <f>L179-L180+L181</f>
        <v>7750</v>
      </c>
      <c r="M182" s="43"/>
      <c r="N182" s="43"/>
      <c r="O182" s="45"/>
      <c r="P182" s="44"/>
      <c r="Q182" s="43"/>
      <c r="R182" s="43"/>
      <c r="S182" s="59"/>
      <c r="T182" s="59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" customFormat="1" ht="17.100000000000001" customHeight="1" x14ac:dyDescent="0.2">
      <c r="A183" s="46"/>
      <c r="B183" s="46"/>
      <c r="C183" s="46">
        <v>4010</v>
      </c>
      <c r="D183" s="149" t="s">
        <v>23</v>
      </c>
      <c r="E183" s="73" t="s">
        <v>46</v>
      </c>
      <c r="F183" s="39">
        <f>G183+P183</f>
        <v>660985</v>
      </c>
      <c r="G183" s="40">
        <f>H183+K183+L183+M183</f>
        <v>660985</v>
      </c>
      <c r="H183" s="41">
        <f>SUM(I183:J183)</f>
        <v>660985</v>
      </c>
      <c r="I183" s="41">
        <v>660985</v>
      </c>
      <c r="J183" s="41"/>
      <c r="K183" s="41"/>
      <c r="L183" s="41"/>
      <c r="M183" s="41"/>
      <c r="N183" s="41"/>
      <c r="O183" s="54"/>
      <c r="P183" s="55"/>
      <c r="Q183" s="41"/>
      <c r="R183" s="41"/>
      <c r="S183" s="41"/>
      <c r="T183" s="41"/>
      <c r="U183" s="12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15" customFormat="1" ht="17.100000000000001" customHeight="1" x14ac:dyDescent="0.2">
      <c r="A184" s="38"/>
      <c r="B184" s="38"/>
      <c r="C184" s="46"/>
      <c r="D184" s="150"/>
      <c r="E184" s="73" t="s">
        <v>47</v>
      </c>
      <c r="F184" s="39">
        <f>G184+P184</f>
        <v>7252</v>
      </c>
      <c r="G184" s="40">
        <f>H184+K184+L184+M184</f>
        <v>7252</v>
      </c>
      <c r="H184" s="41">
        <f>SUM(I184:J184)</f>
        <v>7252</v>
      </c>
      <c r="I184" s="41">
        <v>7252</v>
      </c>
      <c r="J184" s="41"/>
      <c r="K184" s="41"/>
      <c r="L184" s="41"/>
      <c r="M184" s="41"/>
      <c r="N184" s="41"/>
      <c r="O184" s="54"/>
      <c r="P184" s="40"/>
      <c r="Q184" s="41"/>
      <c r="R184" s="41"/>
      <c r="S184" s="41"/>
      <c r="T184" s="41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15" customFormat="1" ht="17.100000000000001" customHeight="1" x14ac:dyDescent="0.2">
      <c r="A185" s="38"/>
      <c r="B185" s="38"/>
      <c r="C185" s="46"/>
      <c r="D185" s="150"/>
      <c r="E185" s="73" t="s">
        <v>48</v>
      </c>
      <c r="F185" s="39"/>
      <c r="G185" s="40"/>
      <c r="H185" s="41"/>
      <c r="I185" s="41"/>
      <c r="J185" s="41"/>
      <c r="K185" s="41"/>
      <c r="L185" s="41"/>
      <c r="M185" s="41"/>
      <c r="N185" s="41"/>
      <c r="O185" s="54"/>
      <c r="P185" s="40"/>
      <c r="Q185" s="41"/>
      <c r="R185" s="41"/>
      <c r="S185" s="41"/>
      <c r="T185" s="41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9" customFormat="1" ht="17.100000000000001" customHeight="1" x14ac:dyDescent="0.2">
      <c r="A186" s="69"/>
      <c r="B186" s="69"/>
      <c r="C186" s="42"/>
      <c r="D186" s="151"/>
      <c r="E186" s="74" t="s">
        <v>49</v>
      </c>
      <c r="F186" s="43">
        <f>F183-F184+F185</f>
        <v>653733</v>
      </c>
      <c r="G186" s="44">
        <f>G183-G184+G185</f>
        <v>653733</v>
      </c>
      <c r="H186" s="43">
        <f>H183-H184+H185</f>
        <v>653733</v>
      </c>
      <c r="I186" s="43">
        <f>I183-I184+I185</f>
        <v>653733</v>
      </c>
      <c r="J186" s="43"/>
      <c r="K186" s="43"/>
      <c r="L186" s="43"/>
      <c r="M186" s="43"/>
      <c r="N186" s="43"/>
      <c r="O186" s="45"/>
      <c r="P186" s="44"/>
      <c r="Q186" s="43"/>
      <c r="R186" s="43"/>
      <c r="S186" s="59"/>
      <c r="T186" s="59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1" customFormat="1" ht="17.100000000000001" customHeight="1" x14ac:dyDescent="0.2">
      <c r="A187" s="46"/>
      <c r="B187" s="46"/>
      <c r="C187" s="46">
        <v>4040</v>
      </c>
      <c r="D187" s="149" t="s">
        <v>24</v>
      </c>
      <c r="E187" s="73" t="s">
        <v>46</v>
      </c>
      <c r="F187" s="39">
        <f>G187+P187</f>
        <v>49389</v>
      </c>
      <c r="G187" s="40">
        <f>H187+K187+L187+M187</f>
        <v>49389</v>
      </c>
      <c r="H187" s="41">
        <f>SUM(I187:J187)</f>
        <v>49389</v>
      </c>
      <c r="I187" s="41">
        <v>49389</v>
      </c>
      <c r="J187" s="41"/>
      <c r="K187" s="41"/>
      <c r="L187" s="41"/>
      <c r="M187" s="41"/>
      <c r="N187" s="41"/>
      <c r="O187" s="54"/>
      <c r="P187" s="55"/>
      <c r="Q187" s="41"/>
      <c r="R187" s="41"/>
      <c r="S187" s="41"/>
      <c r="T187" s="41"/>
      <c r="U187" s="12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16" customFormat="1" ht="17.100000000000001" customHeight="1" x14ac:dyDescent="0.2">
      <c r="A188" s="38"/>
      <c r="B188" s="38"/>
      <c r="C188" s="46"/>
      <c r="D188" s="150"/>
      <c r="E188" s="73" t="s">
        <v>47</v>
      </c>
      <c r="F188" s="39">
        <f>G188+P188</f>
        <v>3062</v>
      </c>
      <c r="G188" s="40">
        <f>H188+K188+L188+M188</f>
        <v>3062</v>
      </c>
      <c r="H188" s="41">
        <f>SUM(I188:J188)</f>
        <v>3062</v>
      </c>
      <c r="I188" s="41">
        <f>462+2600</f>
        <v>3062</v>
      </c>
      <c r="J188" s="41"/>
      <c r="K188" s="41"/>
      <c r="L188" s="41"/>
      <c r="M188" s="41"/>
      <c r="N188" s="41"/>
      <c r="O188" s="54"/>
      <c r="P188" s="40"/>
      <c r="Q188" s="41"/>
      <c r="R188" s="41"/>
      <c r="S188" s="41"/>
      <c r="T188" s="41"/>
      <c r="U188" s="15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16" customFormat="1" ht="17.100000000000001" customHeight="1" x14ac:dyDescent="0.2">
      <c r="A189" s="38"/>
      <c r="B189" s="38"/>
      <c r="C189" s="46"/>
      <c r="D189" s="150"/>
      <c r="E189" s="73" t="s">
        <v>48</v>
      </c>
      <c r="F189" s="39"/>
      <c r="G189" s="40"/>
      <c r="H189" s="41"/>
      <c r="I189" s="41"/>
      <c r="J189" s="41"/>
      <c r="K189" s="41"/>
      <c r="L189" s="41"/>
      <c r="M189" s="41"/>
      <c r="N189" s="41"/>
      <c r="O189" s="54"/>
      <c r="P189" s="40"/>
      <c r="Q189" s="41"/>
      <c r="R189" s="41"/>
      <c r="S189" s="41"/>
      <c r="T189" s="41"/>
      <c r="U189" s="15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9" customFormat="1" ht="17.100000000000001" customHeight="1" x14ac:dyDescent="0.2">
      <c r="A190" s="69"/>
      <c r="B190" s="69"/>
      <c r="C190" s="42"/>
      <c r="D190" s="151"/>
      <c r="E190" s="74" t="s">
        <v>49</v>
      </c>
      <c r="F190" s="43">
        <f>F187-F188+F189</f>
        <v>46327</v>
      </c>
      <c r="G190" s="44">
        <f>G187-G188+G189</f>
        <v>46327</v>
      </c>
      <c r="H190" s="43">
        <f>H187-H188+H189</f>
        <v>46327</v>
      </c>
      <c r="I190" s="43">
        <f>I187-I188+I189</f>
        <v>46327</v>
      </c>
      <c r="J190" s="43"/>
      <c r="K190" s="43"/>
      <c r="L190" s="43"/>
      <c r="M190" s="43"/>
      <c r="N190" s="43"/>
      <c r="O190" s="45"/>
      <c r="P190" s="44"/>
      <c r="Q190" s="43"/>
      <c r="R190" s="43"/>
      <c r="S190" s="59"/>
      <c r="T190" s="59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" customFormat="1" ht="17.100000000000001" customHeight="1" x14ac:dyDescent="0.2">
      <c r="A191" s="46"/>
      <c r="B191" s="46"/>
      <c r="C191" s="46">
        <v>4110</v>
      </c>
      <c r="D191" s="149" t="s">
        <v>17</v>
      </c>
      <c r="E191" s="73" t="s">
        <v>46</v>
      </c>
      <c r="F191" s="39">
        <f>G191+P191</f>
        <v>118329</v>
      </c>
      <c r="G191" s="40">
        <f>H191+K191+L191+M191</f>
        <v>118329</v>
      </c>
      <c r="H191" s="41">
        <f>SUM(I191:J191)</f>
        <v>118329</v>
      </c>
      <c r="I191" s="41">
        <v>118329</v>
      </c>
      <c r="J191" s="41"/>
      <c r="K191" s="41"/>
      <c r="L191" s="41"/>
      <c r="M191" s="41"/>
      <c r="N191" s="41"/>
      <c r="O191" s="54"/>
      <c r="P191" s="55"/>
      <c r="Q191" s="41"/>
      <c r="R191" s="41"/>
      <c r="S191" s="41"/>
      <c r="T191" s="41"/>
      <c r="U191" s="12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15" customFormat="1" ht="17.100000000000001" customHeight="1" x14ac:dyDescent="0.2">
      <c r="A192" s="38"/>
      <c r="B192" s="38"/>
      <c r="C192" s="46"/>
      <c r="D192" s="150"/>
      <c r="E192" s="73" t="s">
        <v>47</v>
      </c>
      <c r="F192" s="39">
        <f>G192+P192</f>
        <v>3216</v>
      </c>
      <c r="G192" s="40">
        <f>H192+K192+L192+M192</f>
        <v>3216</v>
      </c>
      <c r="H192" s="41">
        <f>SUM(I192:J192)</f>
        <v>3216</v>
      </c>
      <c r="I192" s="41">
        <v>3216</v>
      </c>
      <c r="J192" s="41"/>
      <c r="K192" s="41"/>
      <c r="L192" s="41"/>
      <c r="M192" s="41"/>
      <c r="N192" s="41"/>
      <c r="O192" s="54"/>
      <c r="P192" s="40"/>
      <c r="Q192" s="41"/>
      <c r="R192" s="41"/>
      <c r="S192" s="41"/>
      <c r="T192" s="41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15" customFormat="1" ht="17.100000000000001" customHeight="1" x14ac:dyDescent="0.2">
      <c r="A193" s="38"/>
      <c r="B193" s="38"/>
      <c r="C193" s="46"/>
      <c r="D193" s="150"/>
      <c r="E193" s="73" t="s">
        <v>48</v>
      </c>
      <c r="F193" s="39"/>
      <c r="G193" s="40"/>
      <c r="H193" s="41"/>
      <c r="I193" s="41"/>
      <c r="J193" s="41"/>
      <c r="K193" s="41"/>
      <c r="L193" s="41"/>
      <c r="M193" s="41"/>
      <c r="N193" s="41"/>
      <c r="O193" s="54"/>
      <c r="P193" s="40"/>
      <c r="Q193" s="41"/>
      <c r="R193" s="41"/>
      <c r="S193" s="41"/>
      <c r="T193" s="41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9" customFormat="1" ht="17.100000000000001" customHeight="1" x14ac:dyDescent="0.2">
      <c r="A194" s="69"/>
      <c r="B194" s="69"/>
      <c r="C194" s="42"/>
      <c r="D194" s="151"/>
      <c r="E194" s="74" t="s">
        <v>49</v>
      </c>
      <c r="F194" s="43">
        <f>F191-F192+F193</f>
        <v>115113</v>
      </c>
      <c r="G194" s="44">
        <f>G191-G192+G193</f>
        <v>115113</v>
      </c>
      <c r="H194" s="43">
        <f>H191-H192+H193</f>
        <v>115113</v>
      </c>
      <c r="I194" s="43">
        <f>I191-I192+I193</f>
        <v>115113</v>
      </c>
      <c r="J194" s="43"/>
      <c r="K194" s="43"/>
      <c r="L194" s="43"/>
      <c r="M194" s="43"/>
      <c r="N194" s="43"/>
      <c r="O194" s="45"/>
      <c r="P194" s="44"/>
      <c r="Q194" s="43"/>
      <c r="R194" s="43"/>
      <c r="S194" s="59"/>
      <c r="T194" s="59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</row>
    <row r="195" spans="1:84" s="1" customFormat="1" ht="17.100000000000001" customHeight="1" x14ac:dyDescent="0.2">
      <c r="A195" s="46"/>
      <c r="B195" s="46"/>
      <c r="C195" s="46">
        <v>4120</v>
      </c>
      <c r="D195" s="149" t="s">
        <v>73</v>
      </c>
      <c r="E195" s="73" t="s">
        <v>46</v>
      </c>
      <c r="F195" s="39">
        <f>G195+P195</f>
        <v>14076</v>
      </c>
      <c r="G195" s="40">
        <f>H195+K195+L195+M195</f>
        <v>14076</v>
      </c>
      <c r="H195" s="41">
        <f>SUM(I195:J195)</f>
        <v>14076</v>
      </c>
      <c r="I195" s="41">
        <v>14076</v>
      </c>
      <c r="J195" s="41"/>
      <c r="K195" s="41"/>
      <c r="L195" s="41"/>
      <c r="M195" s="41"/>
      <c r="N195" s="41"/>
      <c r="O195" s="54"/>
      <c r="P195" s="55"/>
      <c r="Q195" s="41"/>
      <c r="R195" s="41"/>
      <c r="S195" s="41"/>
      <c r="T195" s="41"/>
      <c r="U195" s="12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</row>
    <row r="196" spans="1:84" s="16" customFormat="1" ht="17.100000000000001" customHeight="1" x14ac:dyDescent="0.2">
      <c r="A196" s="38"/>
      <c r="B196" s="38"/>
      <c r="C196" s="46"/>
      <c r="D196" s="150"/>
      <c r="E196" s="73" t="s">
        <v>47</v>
      </c>
      <c r="F196" s="39">
        <f>G196+P196</f>
        <v>500</v>
      </c>
      <c r="G196" s="40">
        <f>H196+K196+L196+M196</f>
        <v>500</v>
      </c>
      <c r="H196" s="41">
        <f>SUM(I196:J196)</f>
        <v>500</v>
      </c>
      <c r="I196" s="41">
        <v>500</v>
      </c>
      <c r="J196" s="41"/>
      <c r="K196" s="41"/>
      <c r="L196" s="41"/>
      <c r="M196" s="41"/>
      <c r="N196" s="41"/>
      <c r="O196" s="54"/>
      <c r="P196" s="40"/>
      <c r="Q196" s="41"/>
      <c r="R196" s="41"/>
      <c r="S196" s="41"/>
      <c r="T196" s="41"/>
      <c r="U196" s="15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</row>
    <row r="197" spans="1:84" s="16" customFormat="1" ht="17.100000000000001" customHeight="1" x14ac:dyDescent="0.2">
      <c r="A197" s="38"/>
      <c r="B197" s="38"/>
      <c r="C197" s="46"/>
      <c r="D197" s="150"/>
      <c r="E197" s="73" t="s">
        <v>48</v>
      </c>
      <c r="F197" s="39"/>
      <c r="G197" s="40"/>
      <c r="H197" s="41"/>
      <c r="I197" s="41"/>
      <c r="J197" s="41"/>
      <c r="K197" s="41"/>
      <c r="L197" s="41"/>
      <c r="M197" s="41"/>
      <c r="N197" s="41"/>
      <c r="O197" s="54"/>
      <c r="P197" s="40"/>
      <c r="Q197" s="41"/>
      <c r="R197" s="41"/>
      <c r="S197" s="41"/>
      <c r="T197" s="41"/>
      <c r="U197" s="15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</row>
    <row r="198" spans="1:84" s="19" customFormat="1" ht="17.100000000000001" customHeight="1" x14ac:dyDescent="0.2">
      <c r="A198" s="69"/>
      <c r="B198" s="69"/>
      <c r="C198" s="42"/>
      <c r="D198" s="151"/>
      <c r="E198" s="74" t="s">
        <v>49</v>
      </c>
      <c r="F198" s="43">
        <f>F195-F196+F197</f>
        <v>13576</v>
      </c>
      <c r="G198" s="44">
        <f>G195-G196+G197</f>
        <v>13576</v>
      </c>
      <c r="H198" s="43">
        <f>H195-H196+H197</f>
        <v>13576</v>
      </c>
      <c r="I198" s="43">
        <f>I195-I196+I197</f>
        <v>13576</v>
      </c>
      <c r="J198" s="43"/>
      <c r="K198" s="43"/>
      <c r="L198" s="43"/>
      <c r="M198" s="43"/>
      <c r="N198" s="43"/>
      <c r="O198" s="45"/>
      <c r="P198" s="44"/>
      <c r="Q198" s="43"/>
      <c r="R198" s="43"/>
      <c r="S198" s="59"/>
      <c r="T198" s="59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</row>
    <row r="199" spans="1:84" s="1" customFormat="1" ht="17.100000000000001" customHeight="1" x14ac:dyDescent="0.2">
      <c r="A199" s="46"/>
      <c r="B199" s="46"/>
      <c r="C199" s="46">
        <v>4210</v>
      </c>
      <c r="D199" s="149" t="s">
        <v>18</v>
      </c>
      <c r="E199" s="73" t="s">
        <v>46</v>
      </c>
      <c r="F199" s="39">
        <f>G199+P199</f>
        <v>2000</v>
      </c>
      <c r="G199" s="40">
        <f>H199+K199+L199+M199</f>
        <v>2000</v>
      </c>
      <c r="H199" s="41">
        <f>SUM(I199:J199)</f>
        <v>2000</v>
      </c>
      <c r="I199" s="41"/>
      <c r="J199" s="41">
        <v>2000</v>
      </c>
      <c r="K199" s="41"/>
      <c r="L199" s="41"/>
      <c r="M199" s="41"/>
      <c r="N199" s="41"/>
      <c r="O199" s="54"/>
      <c r="P199" s="55"/>
      <c r="Q199" s="41"/>
      <c r="R199" s="41"/>
      <c r="S199" s="41"/>
      <c r="T199" s="41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</row>
    <row r="200" spans="1:84" s="15" customFormat="1" ht="17.100000000000001" customHeight="1" x14ac:dyDescent="0.2">
      <c r="A200" s="38"/>
      <c r="B200" s="38"/>
      <c r="C200" s="46"/>
      <c r="D200" s="150"/>
      <c r="E200" s="73" t="s">
        <v>47</v>
      </c>
      <c r="F200" s="39"/>
      <c r="G200" s="40"/>
      <c r="H200" s="41"/>
      <c r="I200" s="41"/>
      <c r="J200" s="41"/>
      <c r="K200" s="41"/>
      <c r="L200" s="41"/>
      <c r="M200" s="41"/>
      <c r="N200" s="41"/>
      <c r="O200" s="54"/>
      <c r="P200" s="40"/>
      <c r="Q200" s="41"/>
      <c r="R200" s="41"/>
      <c r="S200" s="41"/>
      <c r="T200" s="41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</row>
    <row r="201" spans="1:84" s="15" customFormat="1" ht="17.100000000000001" customHeight="1" x14ac:dyDescent="0.2">
      <c r="A201" s="38"/>
      <c r="B201" s="38"/>
      <c r="C201" s="46"/>
      <c r="D201" s="150"/>
      <c r="E201" s="73" t="s">
        <v>48</v>
      </c>
      <c r="F201" s="39">
        <f>G201+P201</f>
        <v>1500</v>
      </c>
      <c r="G201" s="40">
        <f>H201+K201+L201+M201</f>
        <v>1500</v>
      </c>
      <c r="H201" s="41">
        <f>SUM(I201:J201)</f>
        <v>1500</v>
      </c>
      <c r="I201" s="41"/>
      <c r="J201" s="41">
        <v>1500</v>
      </c>
      <c r="K201" s="41"/>
      <c r="L201" s="41"/>
      <c r="M201" s="41"/>
      <c r="N201" s="41"/>
      <c r="O201" s="54"/>
      <c r="P201" s="40"/>
      <c r="Q201" s="41"/>
      <c r="R201" s="41"/>
      <c r="S201" s="41"/>
      <c r="T201" s="4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</row>
    <row r="202" spans="1:84" s="19" customFormat="1" ht="17.100000000000001" customHeight="1" x14ac:dyDescent="0.2">
      <c r="A202" s="69"/>
      <c r="B202" s="69"/>
      <c r="C202" s="42"/>
      <c r="D202" s="151"/>
      <c r="E202" s="74" t="s">
        <v>49</v>
      </c>
      <c r="F202" s="43">
        <f>F199-F200+F201</f>
        <v>3500</v>
      </c>
      <c r="G202" s="44">
        <f>G199-G200+G201</f>
        <v>3500</v>
      </c>
      <c r="H202" s="43">
        <f>H199-H200+H201</f>
        <v>3500</v>
      </c>
      <c r="I202" s="43"/>
      <c r="J202" s="43">
        <f>J199-J200+J201</f>
        <v>3500</v>
      </c>
      <c r="K202" s="43"/>
      <c r="L202" s="43"/>
      <c r="M202" s="43"/>
      <c r="N202" s="43"/>
      <c r="O202" s="45"/>
      <c r="P202" s="44"/>
      <c r="Q202" s="43"/>
      <c r="R202" s="43"/>
      <c r="S202" s="59"/>
      <c r="T202" s="59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</row>
    <row r="203" spans="1:84" s="1" customFormat="1" ht="17.100000000000001" customHeight="1" x14ac:dyDescent="0.2">
      <c r="A203" s="46"/>
      <c r="B203" s="46"/>
      <c r="C203" s="46">
        <v>4280</v>
      </c>
      <c r="D203" s="149" t="s">
        <v>25</v>
      </c>
      <c r="E203" s="73" t="s">
        <v>46</v>
      </c>
      <c r="F203" s="39">
        <f>G203+P203</f>
        <v>1000</v>
      </c>
      <c r="G203" s="40">
        <f>H203+K203+L203+M203</f>
        <v>1000</v>
      </c>
      <c r="H203" s="41">
        <f>SUM(I203:J203)</f>
        <v>1000</v>
      </c>
      <c r="I203" s="41"/>
      <c r="J203" s="41">
        <v>1000</v>
      </c>
      <c r="K203" s="41"/>
      <c r="L203" s="41"/>
      <c r="M203" s="41"/>
      <c r="N203" s="41"/>
      <c r="O203" s="54"/>
      <c r="P203" s="55"/>
      <c r="Q203" s="41"/>
      <c r="R203" s="41"/>
      <c r="S203" s="41"/>
      <c r="T203" s="41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</row>
    <row r="204" spans="1:84" s="15" customFormat="1" ht="17.100000000000001" customHeight="1" x14ac:dyDescent="0.2">
      <c r="A204" s="38"/>
      <c r="B204" s="38"/>
      <c r="C204" s="46"/>
      <c r="D204" s="150"/>
      <c r="E204" s="73" t="s">
        <v>47</v>
      </c>
      <c r="F204" s="39"/>
      <c r="G204" s="40"/>
      <c r="H204" s="41"/>
      <c r="I204" s="41"/>
      <c r="J204" s="41"/>
      <c r="K204" s="41"/>
      <c r="L204" s="41"/>
      <c r="M204" s="41"/>
      <c r="N204" s="41"/>
      <c r="O204" s="54"/>
      <c r="P204" s="40"/>
      <c r="Q204" s="41"/>
      <c r="R204" s="41"/>
      <c r="S204" s="41"/>
      <c r="T204" s="41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</row>
    <row r="205" spans="1:84" s="15" customFormat="1" ht="17.100000000000001" customHeight="1" x14ac:dyDescent="0.2">
      <c r="A205" s="38"/>
      <c r="B205" s="38"/>
      <c r="C205" s="46"/>
      <c r="D205" s="150"/>
      <c r="E205" s="73" t="s">
        <v>48</v>
      </c>
      <c r="F205" s="39">
        <f>G205+P205</f>
        <v>100</v>
      </c>
      <c r="G205" s="40">
        <f>H205+K205+L205+M205</f>
        <v>100</v>
      </c>
      <c r="H205" s="41">
        <f>SUM(I205:J205)</f>
        <v>100</v>
      </c>
      <c r="I205" s="41"/>
      <c r="J205" s="41">
        <v>100</v>
      </c>
      <c r="K205" s="41"/>
      <c r="L205" s="41"/>
      <c r="M205" s="41"/>
      <c r="N205" s="41"/>
      <c r="O205" s="54"/>
      <c r="P205" s="40"/>
      <c r="Q205" s="41"/>
      <c r="R205" s="41"/>
      <c r="S205" s="41"/>
      <c r="T205" s="41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</row>
    <row r="206" spans="1:84" s="19" customFormat="1" ht="17.100000000000001" customHeight="1" x14ac:dyDescent="0.2">
      <c r="A206" s="69"/>
      <c r="B206" s="69"/>
      <c r="C206" s="42"/>
      <c r="D206" s="151"/>
      <c r="E206" s="74" t="s">
        <v>49</v>
      </c>
      <c r="F206" s="43">
        <f>F203-F204+F205</f>
        <v>1100</v>
      </c>
      <c r="G206" s="44">
        <f>G203-G204+G205</f>
        <v>1100</v>
      </c>
      <c r="H206" s="43">
        <f>H203-H204+H205</f>
        <v>1100</v>
      </c>
      <c r="I206" s="43"/>
      <c r="J206" s="43">
        <f>J203-J204+J205</f>
        <v>1100</v>
      </c>
      <c r="K206" s="43"/>
      <c r="L206" s="43"/>
      <c r="M206" s="43"/>
      <c r="N206" s="43"/>
      <c r="O206" s="45"/>
      <c r="P206" s="44"/>
      <c r="Q206" s="43"/>
      <c r="R206" s="43"/>
      <c r="S206" s="59"/>
      <c r="T206" s="59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</row>
    <row r="207" spans="1:84" s="12" customFormat="1" ht="16.5" customHeight="1" x14ac:dyDescent="0.2">
      <c r="A207" s="46"/>
      <c r="B207" s="46"/>
      <c r="C207" s="46">
        <v>4360</v>
      </c>
      <c r="D207" s="149" t="s">
        <v>59</v>
      </c>
      <c r="E207" s="73" t="s">
        <v>46</v>
      </c>
      <c r="F207" s="39">
        <f>G207+P207</f>
        <v>3000</v>
      </c>
      <c r="G207" s="40">
        <f>H207+K207+L207+M207</f>
        <v>3000</v>
      </c>
      <c r="H207" s="41">
        <f>SUM(I207:J207)</f>
        <v>3000</v>
      </c>
      <c r="I207" s="41"/>
      <c r="J207" s="41">
        <v>3000</v>
      </c>
      <c r="K207" s="41"/>
      <c r="L207" s="41"/>
      <c r="M207" s="41"/>
      <c r="N207" s="41"/>
      <c r="O207" s="54"/>
      <c r="P207" s="55"/>
      <c r="Q207" s="41"/>
      <c r="R207" s="41"/>
      <c r="S207" s="41"/>
      <c r="T207" s="41"/>
      <c r="U207" s="1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</row>
    <row r="208" spans="1:84" s="15" customFormat="1" ht="16.5" customHeight="1" x14ac:dyDescent="0.2">
      <c r="A208" s="38"/>
      <c r="B208" s="38"/>
      <c r="C208" s="46"/>
      <c r="D208" s="150"/>
      <c r="E208" s="73" t="s">
        <v>47</v>
      </c>
      <c r="F208" s="39"/>
      <c r="G208" s="40"/>
      <c r="H208" s="41"/>
      <c r="I208" s="41"/>
      <c r="J208" s="41"/>
      <c r="K208" s="41"/>
      <c r="L208" s="41"/>
      <c r="M208" s="41"/>
      <c r="N208" s="41"/>
      <c r="O208" s="54"/>
      <c r="P208" s="40"/>
      <c r="Q208" s="41"/>
      <c r="R208" s="41"/>
      <c r="S208" s="41"/>
      <c r="T208" s="41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</row>
    <row r="209" spans="1:84" s="15" customFormat="1" ht="16.5" customHeight="1" x14ac:dyDescent="0.2">
      <c r="A209" s="38"/>
      <c r="B209" s="38"/>
      <c r="C209" s="46"/>
      <c r="D209" s="150"/>
      <c r="E209" s="73" t="s">
        <v>48</v>
      </c>
      <c r="F209" s="39">
        <f>G209+P209</f>
        <v>250</v>
      </c>
      <c r="G209" s="40">
        <f>H209+K209+L209+M209</f>
        <v>250</v>
      </c>
      <c r="H209" s="41">
        <f>SUM(I209:J209)</f>
        <v>250</v>
      </c>
      <c r="I209" s="41"/>
      <c r="J209" s="41">
        <v>250</v>
      </c>
      <c r="K209" s="41"/>
      <c r="L209" s="41"/>
      <c r="M209" s="41"/>
      <c r="N209" s="41"/>
      <c r="O209" s="54"/>
      <c r="P209" s="40"/>
      <c r="Q209" s="41"/>
      <c r="R209" s="41"/>
      <c r="S209" s="41"/>
      <c r="T209" s="41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</row>
    <row r="210" spans="1:84" s="19" customFormat="1" ht="16.5" customHeight="1" x14ac:dyDescent="0.2">
      <c r="A210" s="69"/>
      <c r="B210" s="69"/>
      <c r="C210" s="42"/>
      <c r="D210" s="151"/>
      <c r="E210" s="74" t="s">
        <v>49</v>
      </c>
      <c r="F210" s="43">
        <f>F207-F208+F209</f>
        <v>3250</v>
      </c>
      <c r="G210" s="44">
        <f>G207-G208+G209</f>
        <v>3250</v>
      </c>
      <c r="H210" s="43">
        <f>H207-H208+H209</f>
        <v>3250</v>
      </c>
      <c r="I210" s="43"/>
      <c r="J210" s="43">
        <f>J207-J208+J209</f>
        <v>3250</v>
      </c>
      <c r="K210" s="43"/>
      <c r="L210" s="43"/>
      <c r="M210" s="43"/>
      <c r="N210" s="43"/>
      <c r="O210" s="45"/>
      <c r="P210" s="44"/>
      <c r="Q210" s="43"/>
      <c r="R210" s="43"/>
      <c r="S210" s="59"/>
      <c r="T210" s="59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</row>
    <row r="211" spans="1:84" s="116" customFormat="1" ht="16.5" customHeight="1" x14ac:dyDescent="0.2">
      <c r="A211" s="91"/>
      <c r="B211" s="91"/>
      <c r="C211" s="161" t="s">
        <v>52</v>
      </c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3"/>
    </row>
    <row r="212" spans="1:84" s="116" customFormat="1" ht="16.5" customHeight="1" x14ac:dyDescent="0.2">
      <c r="A212" s="91"/>
      <c r="B212" s="38"/>
      <c r="C212" s="154" t="s">
        <v>105</v>
      </c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6"/>
    </row>
    <row r="213" spans="1:84" s="116" customFormat="1" ht="57" customHeight="1" x14ac:dyDescent="0.2">
      <c r="A213" s="91"/>
      <c r="B213" s="38"/>
      <c r="C213" s="154" t="s">
        <v>112</v>
      </c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6"/>
    </row>
    <row r="214" spans="1:84" s="116" customFormat="1" ht="4.5" customHeight="1" x14ac:dyDescent="0.2">
      <c r="A214" s="91"/>
      <c r="B214" s="38"/>
      <c r="C214" s="154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6"/>
    </row>
    <row r="215" spans="1:84" s="116" customFormat="1" ht="33.75" customHeight="1" x14ac:dyDescent="0.2">
      <c r="A215" s="91"/>
      <c r="B215" s="38"/>
      <c r="C215" s="164" t="s">
        <v>113</v>
      </c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6"/>
    </row>
    <row r="216" spans="1:84" s="12" customFormat="1" ht="16.5" customHeight="1" x14ac:dyDescent="0.2">
      <c r="A216" s="38"/>
      <c r="B216" s="93">
        <v>85230</v>
      </c>
      <c r="C216" s="95"/>
      <c r="D216" s="147" t="s">
        <v>64</v>
      </c>
      <c r="E216" s="73" t="s">
        <v>46</v>
      </c>
      <c r="F216" s="39">
        <f>G216+P216</f>
        <v>383300</v>
      </c>
      <c r="G216" s="40">
        <f>H216+K216+L216+M216</f>
        <v>383300</v>
      </c>
      <c r="H216" s="41"/>
      <c r="I216" s="117"/>
      <c r="J216" s="41"/>
      <c r="K216" s="41"/>
      <c r="L216" s="41">
        <v>383300</v>
      </c>
      <c r="M216" s="117"/>
      <c r="N216" s="117"/>
      <c r="O216" s="82"/>
      <c r="P216" s="55"/>
      <c r="Q216" s="117"/>
      <c r="R216" s="117"/>
      <c r="S216" s="117"/>
      <c r="T216" s="117"/>
      <c r="U216" s="1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</row>
    <row r="217" spans="1:84" s="15" customFormat="1" ht="16.5" customHeight="1" x14ac:dyDescent="0.2">
      <c r="A217" s="38"/>
      <c r="B217" s="94"/>
      <c r="C217" s="95"/>
      <c r="D217" s="147"/>
      <c r="E217" s="73" t="s">
        <v>47</v>
      </c>
      <c r="F217" s="39">
        <f>G217+P217</f>
        <v>13300</v>
      </c>
      <c r="G217" s="40">
        <f>H217+K217+L217+M217</f>
        <v>13300</v>
      </c>
      <c r="H217" s="41"/>
      <c r="I217" s="117"/>
      <c r="J217" s="41"/>
      <c r="K217" s="41"/>
      <c r="L217" s="41">
        <f>L221</f>
        <v>13300</v>
      </c>
      <c r="M217" s="117"/>
      <c r="N217" s="117"/>
      <c r="O217" s="82"/>
      <c r="P217" s="55"/>
      <c r="Q217" s="117"/>
      <c r="R217" s="117"/>
      <c r="S217" s="117"/>
      <c r="T217" s="117"/>
      <c r="U217" s="16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</row>
    <row r="218" spans="1:84" s="15" customFormat="1" ht="16.5" customHeight="1" x14ac:dyDescent="0.2">
      <c r="A218" s="38"/>
      <c r="B218" s="94"/>
      <c r="C218" s="95"/>
      <c r="D218" s="147"/>
      <c r="E218" s="73" t="s">
        <v>48</v>
      </c>
      <c r="F218" s="39"/>
      <c r="G218" s="40"/>
      <c r="H218" s="41"/>
      <c r="I218" s="117"/>
      <c r="J218" s="41"/>
      <c r="K218" s="41"/>
      <c r="L218" s="41"/>
      <c r="M218" s="117"/>
      <c r="N218" s="117"/>
      <c r="O218" s="82"/>
      <c r="P218" s="55"/>
      <c r="Q218" s="117"/>
      <c r="R218" s="117"/>
      <c r="S218" s="117"/>
      <c r="T218" s="117"/>
      <c r="U218" s="16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</row>
    <row r="219" spans="1:84" s="19" customFormat="1" ht="16.5" customHeight="1" x14ac:dyDescent="0.2">
      <c r="A219" s="69"/>
      <c r="B219" s="95"/>
      <c r="C219" s="96"/>
      <c r="D219" s="148"/>
      <c r="E219" s="74" t="s">
        <v>49</v>
      </c>
      <c r="F219" s="43">
        <f>F216-F217+F218</f>
        <v>370000</v>
      </c>
      <c r="G219" s="44">
        <f>G216-G217+G218</f>
        <v>370000</v>
      </c>
      <c r="H219" s="43"/>
      <c r="I219" s="43"/>
      <c r="J219" s="59"/>
      <c r="K219" s="59"/>
      <c r="L219" s="59">
        <f>L216-L217+L218</f>
        <v>370000</v>
      </c>
      <c r="M219" s="43"/>
      <c r="N219" s="43"/>
      <c r="O219" s="45"/>
      <c r="P219" s="44"/>
      <c r="Q219" s="43"/>
      <c r="R219" s="43"/>
      <c r="S219" s="59"/>
      <c r="T219" s="5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12" customFormat="1" ht="16.5" customHeight="1" x14ac:dyDescent="0.2">
      <c r="A220" s="46"/>
      <c r="B220" s="46"/>
      <c r="C220" s="46">
        <v>3110</v>
      </c>
      <c r="D220" s="149" t="s">
        <v>27</v>
      </c>
      <c r="E220" s="73" t="s">
        <v>46</v>
      </c>
      <c r="F220" s="39">
        <f>G220+P220</f>
        <v>383300</v>
      </c>
      <c r="G220" s="40">
        <f>H220+K220+L220+M220</f>
        <v>383300</v>
      </c>
      <c r="H220" s="41"/>
      <c r="I220" s="41"/>
      <c r="J220" s="41"/>
      <c r="K220" s="41"/>
      <c r="L220" s="41">
        <v>383300</v>
      </c>
      <c r="M220" s="41"/>
      <c r="N220" s="41"/>
      <c r="O220" s="54"/>
      <c r="P220" s="55"/>
      <c r="Q220" s="41"/>
      <c r="R220" s="41"/>
      <c r="S220" s="41"/>
      <c r="T220" s="41"/>
      <c r="U220" s="1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15" customFormat="1" ht="16.5" customHeight="1" x14ac:dyDescent="0.2">
      <c r="A221" s="38"/>
      <c r="B221" s="38"/>
      <c r="C221" s="46"/>
      <c r="D221" s="150"/>
      <c r="E221" s="73" t="s">
        <v>47</v>
      </c>
      <c r="F221" s="39">
        <f>G221+P221</f>
        <v>13300</v>
      </c>
      <c r="G221" s="40">
        <f>H221+K221+L221+M221</f>
        <v>13300</v>
      </c>
      <c r="H221" s="41"/>
      <c r="I221" s="41"/>
      <c r="J221" s="41"/>
      <c r="K221" s="41"/>
      <c r="L221" s="41">
        <v>13300</v>
      </c>
      <c r="M221" s="41"/>
      <c r="N221" s="41"/>
      <c r="O221" s="54"/>
      <c r="P221" s="40"/>
      <c r="Q221" s="41"/>
      <c r="R221" s="41"/>
      <c r="S221" s="41"/>
      <c r="T221" s="4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5" customFormat="1" ht="16.5" customHeight="1" x14ac:dyDescent="0.2">
      <c r="A222" s="38"/>
      <c r="B222" s="38"/>
      <c r="C222" s="46"/>
      <c r="D222" s="150"/>
      <c r="E222" s="73" t="s">
        <v>48</v>
      </c>
      <c r="F222" s="39"/>
      <c r="G222" s="40"/>
      <c r="H222" s="41"/>
      <c r="I222" s="41"/>
      <c r="J222" s="41"/>
      <c r="K222" s="41"/>
      <c r="L222" s="41"/>
      <c r="M222" s="41"/>
      <c r="N222" s="41"/>
      <c r="O222" s="54"/>
      <c r="P222" s="40"/>
      <c r="Q222" s="41"/>
      <c r="R222" s="41"/>
      <c r="S222" s="41"/>
      <c r="T222" s="41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19" customFormat="1" ht="16.5" customHeight="1" x14ac:dyDescent="0.2">
      <c r="A223" s="69"/>
      <c r="B223" s="69"/>
      <c r="C223" s="42"/>
      <c r="D223" s="151"/>
      <c r="E223" s="74" t="s">
        <v>49</v>
      </c>
      <c r="F223" s="43">
        <f>F220-F221+F222</f>
        <v>370000</v>
      </c>
      <c r="G223" s="44">
        <f>G220-G221+G222</f>
        <v>370000</v>
      </c>
      <c r="H223" s="43"/>
      <c r="I223" s="43"/>
      <c r="J223" s="43"/>
      <c r="K223" s="43"/>
      <c r="L223" s="43">
        <f>L220-L221+L222</f>
        <v>370000</v>
      </c>
      <c r="M223" s="43"/>
      <c r="N223" s="43"/>
      <c r="O223" s="45"/>
      <c r="P223" s="44"/>
      <c r="Q223" s="43"/>
      <c r="R223" s="43"/>
      <c r="S223" s="59"/>
      <c r="T223" s="59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116" customFormat="1" ht="16.5" customHeight="1" x14ac:dyDescent="0.2">
      <c r="A224" s="91"/>
      <c r="B224" s="91"/>
      <c r="C224" s="161" t="s">
        <v>52</v>
      </c>
      <c r="D224" s="162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3"/>
    </row>
    <row r="225" spans="1:84" s="116" customFormat="1" ht="16.5" customHeight="1" x14ac:dyDescent="0.2">
      <c r="A225" s="91"/>
      <c r="B225" s="38"/>
      <c r="C225" s="154" t="s">
        <v>104</v>
      </c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6"/>
    </row>
    <row r="226" spans="1:84" s="116" customFormat="1" ht="41.25" customHeight="1" x14ac:dyDescent="0.2">
      <c r="A226" s="91"/>
      <c r="B226" s="38"/>
      <c r="C226" s="164" t="s">
        <v>114</v>
      </c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6"/>
    </row>
    <row r="227" spans="1:84" s="12" customFormat="1" ht="18" customHeight="1" x14ac:dyDescent="0.2">
      <c r="A227" s="38"/>
      <c r="B227" s="47">
        <v>85295</v>
      </c>
      <c r="C227" s="48"/>
      <c r="D227" s="157" t="s">
        <v>0</v>
      </c>
      <c r="E227" s="73" t="s">
        <v>46</v>
      </c>
      <c r="F227" s="39">
        <f>G227+P227</f>
        <v>471550</v>
      </c>
      <c r="G227" s="40">
        <f>H227+K227+L227+M227</f>
        <v>471550</v>
      </c>
      <c r="H227" s="41">
        <f>SUM(I227:J227)</f>
        <v>344550</v>
      </c>
      <c r="I227" s="41">
        <v>102284</v>
      </c>
      <c r="J227" s="41">
        <v>242266</v>
      </c>
      <c r="K227" s="41">
        <v>20000</v>
      </c>
      <c r="L227" s="41">
        <v>107000</v>
      </c>
      <c r="M227" s="41"/>
      <c r="N227" s="52"/>
      <c r="O227" s="53"/>
      <c r="P227" s="37"/>
      <c r="Q227" s="41"/>
      <c r="R227" s="41"/>
      <c r="S227" s="52"/>
      <c r="T227" s="52"/>
      <c r="U227" s="1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15" customFormat="1" ht="18" customHeight="1" x14ac:dyDescent="0.2">
      <c r="A228" s="38"/>
      <c r="B228" s="38"/>
      <c r="C228" s="46"/>
      <c r="D228" s="147"/>
      <c r="E228" s="73" t="s">
        <v>47</v>
      </c>
      <c r="F228" s="39">
        <f>G228+P228</f>
        <v>1842</v>
      </c>
      <c r="G228" s="40">
        <f>H228+K228+L228+M228</f>
        <v>1842</v>
      </c>
      <c r="H228" s="41">
        <f>SUM(I228:J228)</f>
        <v>1842</v>
      </c>
      <c r="I228" s="41">
        <f>I232+I236+I240</f>
        <v>1842</v>
      </c>
      <c r="J228" s="41"/>
      <c r="K228" s="41"/>
      <c r="L228" s="41"/>
      <c r="M228" s="41"/>
      <c r="N228" s="117"/>
      <c r="O228" s="82"/>
      <c r="P228" s="40"/>
      <c r="Q228" s="41"/>
      <c r="R228" s="41"/>
      <c r="S228" s="117"/>
      <c r="T228" s="117"/>
      <c r="U228" s="16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15" customFormat="1" ht="18" customHeight="1" x14ac:dyDescent="0.2">
      <c r="A229" s="38"/>
      <c r="B229" s="38"/>
      <c r="C229" s="46"/>
      <c r="D229" s="147"/>
      <c r="E229" s="73" t="s">
        <v>48</v>
      </c>
      <c r="F229" s="39">
        <f>G229+P229</f>
        <v>1842</v>
      </c>
      <c r="G229" s="40">
        <f>H229+K229+L229+M229</f>
        <v>1842</v>
      </c>
      <c r="H229" s="41">
        <f>SUM(I229:J229)</f>
        <v>1842</v>
      </c>
      <c r="I229" s="41"/>
      <c r="J229" s="41">
        <f>J233+J237+J241</f>
        <v>1842</v>
      </c>
      <c r="K229" s="41"/>
      <c r="L229" s="41"/>
      <c r="M229" s="41"/>
      <c r="N229" s="117"/>
      <c r="O229" s="82"/>
      <c r="P229" s="41"/>
      <c r="Q229" s="41"/>
      <c r="R229" s="41"/>
      <c r="S229" s="117"/>
      <c r="T229" s="117"/>
      <c r="U229" s="16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19" customFormat="1" ht="18" customHeight="1" x14ac:dyDescent="0.2">
      <c r="A230" s="69"/>
      <c r="B230" s="69"/>
      <c r="C230" s="42"/>
      <c r="D230" s="148"/>
      <c r="E230" s="74" t="s">
        <v>49</v>
      </c>
      <c r="F230" s="43">
        <f t="shared" ref="F230:L230" si="15">F227-F228+F229</f>
        <v>471550</v>
      </c>
      <c r="G230" s="44">
        <f t="shared" si="15"/>
        <v>471550</v>
      </c>
      <c r="H230" s="43">
        <f t="shared" si="15"/>
        <v>344550</v>
      </c>
      <c r="I230" s="43">
        <f t="shared" si="15"/>
        <v>100442</v>
      </c>
      <c r="J230" s="43">
        <f t="shared" si="15"/>
        <v>244108</v>
      </c>
      <c r="K230" s="43">
        <f t="shared" si="15"/>
        <v>20000</v>
      </c>
      <c r="L230" s="43">
        <f t="shared" si="15"/>
        <v>107000</v>
      </c>
      <c r="M230" s="43"/>
      <c r="N230" s="43"/>
      <c r="O230" s="45"/>
      <c r="P230" s="43"/>
      <c r="Q230" s="43"/>
      <c r="R230" s="43"/>
      <c r="S230" s="59"/>
      <c r="T230" s="59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1" customFormat="1" ht="16.5" customHeight="1" x14ac:dyDescent="0.2">
      <c r="A231" s="46"/>
      <c r="B231" s="46"/>
      <c r="C231" s="46">
        <v>4110</v>
      </c>
      <c r="D231" s="149" t="s">
        <v>17</v>
      </c>
      <c r="E231" s="73" t="s">
        <v>46</v>
      </c>
      <c r="F231" s="39">
        <f>G231+P231</f>
        <v>14851</v>
      </c>
      <c r="G231" s="40">
        <f>H231+K231+L231+M231</f>
        <v>14851</v>
      </c>
      <c r="H231" s="41">
        <f>SUM(I231:J231)</f>
        <v>14851</v>
      </c>
      <c r="I231" s="41">
        <v>14851</v>
      </c>
      <c r="J231" s="41"/>
      <c r="K231" s="41"/>
      <c r="L231" s="41"/>
      <c r="M231" s="41"/>
      <c r="N231" s="41"/>
      <c r="O231" s="54"/>
      <c r="P231" s="55"/>
      <c r="Q231" s="41"/>
      <c r="R231" s="41"/>
      <c r="S231" s="41"/>
      <c r="T231" s="41"/>
      <c r="U231" s="12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15" customFormat="1" ht="16.5" customHeight="1" x14ac:dyDescent="0.2">
      <c r="A232" s="38"/>
      <c r="B232" s="38"/>
      <c r="C232" s="46"/>
      <c r="D232" s="150"/>
      <c r="E232" s="73" t="s">
        <v>47</v>
      </c>
      <c r="F232" s="39">
        <f>G232+P232</f>
        <v>1617</v>
      </c>
      <c r="G232" s="40">
        <f>H232+K232+L232+M232</f>
        <v>1617</v>
      </c>
      <c r="H232" s="41">
        <f>SUM(I232:J232)</f>
        <v>1617</v>
      </c>
      <c r="I232" s="41">
        <v>1617</v>
      </c>
      <c r="J232" s="41"/>
      <c r="K232" s="41"/>
      <c r="L232" s="41"/>
      <c r="M232" s="41"/>
      <c r="N232" s="41"/>
      <c r="O232" s="54"/>
      <c r="P232" s="40"/>
      <c r="Q232" s="41"/>
      <c r="R232" s="41"/>
      <c r="S232" s="41"/>
      <c r="T232" s="41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15" customFormat="1" ht="16.5" customHeight="1" x14ac:dyDescent="0.2">
      <c r="A233" s="38"/>
      <c r="B233" s="38"/>
      <c r="C233" s="46"/>
      <c r="D233" s="150"/>
      <c r="E233" s="73" t="s">
        <v>48</v>
      </c>
      <c r="F233" s="39"/>
      <c r="G233" s="40"/>
      <c r="H233" s="41"/>
      <c r="I233" s="41"/>
      <c r="J233" s="41"/>
      <c r="K233" s="41"/>
      <c r="L233" s="41"/>
      <c r="M233" s="41"/>
      <c r="N233" s="41"/>
      <c r="O233" s="54"/>
      <c r="P233" s="40"/>
      <c r="Q233" s="41"/>
      <c r="R233" s="41"/>
      <c r="S233" s="41"/>
      <c r="T233" s="41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19" customFormat="1" ht="16.5" customHeight="1" x14ac:dyDescent="0.2">
      <c r="A234" s="69"/>
      <c r="B234" s="69"/>
      <c r="C234" s="62"/>
      <c r="D234" s="151"/>
      <c r="E234" s="74" t="s">
        <v>49</v>
      </c>
      <c r="F234" s="43">
        <f>F231-F232+F233</f>
        <v>13234</v>
      </c>
      <c r="G234" s="44">
        <f>G231-G232+G233</f>
        <v>13234</v>
      </c>
      <c r="H234" s="43">
        <f>H231-H232+H233</f>
        <v>13234</v>
      </c>
      <c r="I234" s="43">
        <f>I231-I232+I233</f>
        <v>13234</v>
      </c>
      <c r="J234" s="43"/>
      <c r="K234" s="43"/>
      <c r="L234" s="43"/>
      <c r="M234" s="43"/>
      <c r="N234" s="43"/>
      <c r="O234" s="45"/>
      <c r="P234" s="44"/>
      <c r="Q234" s="43"/>
      <c r="R234" s="43"/>
      <c r="S234" s="59"/>
      <c r="T234" s="59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1" customFormat="1" ht="16.5" customHeight="1" x14ac:dyDescent="0.2">
      <c r="A235" s="46"/>
      <c r="B235" s="46"/>
      <c r="C235" s="46">
        <v>4120</v>
      </c>
      <c r="D235" s="149" t="s">
        <v>73</v>
      </c>
      <c r="E235" s="73" t="s">
        <v>46</v>
      </c>
      <c r="F235" s="39">
        <f>G235+P235</f>
        <v>2135</v>
      </c>
      <c r="G235" s="40">
        <f>H235+K235+L235+M235</f>
        <v>2135</v>
      </c>
      <c r="H235" s="41">
        <f>SUM(I235:J235)</f>
        <v>2135</v>
      </c>
      <c r="I235" s="41">
        <v>2135</v>
      </c>
      <c r="J235" s="41"/>
      <c r="K235" s="41"/>
      <c r="L235" s="41"/>
      <c r="M235" s="41"/>
      <c r="N235" s="41"/>
      <c r="O235" s="54"/>
      <c r="P235" s="55"/>
      <c r="Q235" s="41"/>
      <c r="R235" s="41"/>
      <c r="S235" s="41"/>
      <c r="T235" s="41"/>
      <c r="U235" s="12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15" customFormat="1" ht="16.5" customHeight="1" x14ac:dyDescent="0.2">
      <c r="A236" s="38"/>
      <c r="B236" s="38"/>
      <c r="C236" s="46"/>
      <c r="D236" s="150"/>
      <c r="E236" s="73" t="s">
        <v>47</v>
      </c>
      <c r="F236" s="39">
        <f>G236+P236</f>
        <v>225</v>
      </c>
      <c r="G236" s="40">
        <f>H236+K236+L236+M236</f>
        <v>225</v>
      </c>
      <c r="H236" s="41">
        <f>SUM(I236:J236)</f>
        <v>225</v>
      </c>
      <c r="I236" s="41">
        <v>225</v>
      </c>
      <c r="J236" s="41"/>
      <c r="K236" s="41"/>
      <c r="L236" s="41"/>
      <c r="M236" s="41"/>
      <c r="N236" s="41"/>
      <c r="O236" s="54"/>
      <c r="P236" s="40"/>
      <c r="Q236" s="41"/>
      <c r="R236" s="41"/>
      <c r="S236" s="41"/>
      <c r="T236" s="41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15" customFormat="1" ht="16.5" customHeight="1" x14ac:dyDescent="0.2">
      <c r="A237" s="38"/>
      <c r="B237" s="38"/>
      <c r="C237" s="46"/>
      <c r="D237" s="150"/>
      <c r="E237" s="73" t="s">
        <v>48</v>
      </c>
      <c r="F237" s="39"/>
      <c r="G237" s="40"/>
      <c r="H237" s="41"/>
      <c r="I237" s="41"/>
      <c r="J237" s="41"/>
      <c r="K237" s="41"/>
      <c r="L237" s="41"/>
      <c r="M237" s="41"/>
      <c r="N237" s="41"/>
      <c r="O237" s="54"/>
      <c r="P237" s="40"/>
      <c r="Q237" s="41"/>
      <c r="R237" s="41"/>
      <c r="S237" s="41"/>
      <c r="T237" s="41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19" customFormat="1" ht="16.5" customHeight="1" x14ac:dyDescent="0.2">
      <c r="A238" s="69"/>
      <c r="B238" s="69"/>
      <c r="C238" s="62"/>
      <c r="D238" s="151"/>
      <c r="E238" s="74" t="s">
        <v>49</v>
      </c>
      <c r="F238" s="43">
        <f>F235-F236+F237</f>
        <v>1910</v>
      </c>
      <c r="G238" s="44">
        <f>G235-G236+G237</f>
        <v>1910</v>
      </c>
      <c r="H238" s="43">
        <f>H235-H236+H237</f>
        <v>1910</v>
      </c>
      <c r="I238" s="43">
        <f>I235-I236+I237</f>
        <v>1910</v>
      </c>
      <c r="J238" s="43"/>
      <c r="K238" s="43"/>
      <c r="L238" s="43"/>
      <c r="M238" s="43"/>
      <c r="N238" s="43"/>
      <c r="O238" s="45"/>
      <c r="P238" s="44"/>
      <c r="Q238" s="43"/>
      <c r="R238" s="43"/>
      <c r="S238" s="59"/>
      <c r="T238" s="59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</row>
    <row r="239" spans="1:84" s="1" customFormat="1" ht="16.5" customHeight="1" x14ac:dyDescent="0.2">
      <c r="A239" s="46"/>
      <c r="B239" s="46"/>
      <c r="C239" s="46">
        <v>4220</v>
      </c>
      <c r="D239" s="149" t="s">
        <v>50</v>
      </c>
      <c r="E239" s="73" t="s">
        <v>46</v>
      </c>
      <c r="F239" s="39">
        <f>G239+P239</f>
        <v>6000</v>
      </c>
      <c r="G239" s="40">
        <f>H239+K239+L239+M239</f>
        <v>6000</v>
      </c>
      <c r="H239" s="41">
        <f>SUM(I239:J239)</f>
        <v>6000</v>
      </c>
      <c r="I239" s="41"/>
      <c r="J239" s="41">
        <v>6000</v>
      </c>
      <c r="K239" s="41"/>
      <c r="L239" s="41"/>
      <c r="M239" s="41"/>
      <c r="N239" s="41"/>
      <c r="O239" s="54"/>
      <c r="P239" s="55"/>
      <c r="Q239" s="41"/>
      <c r="R239" s="41"/>
      <c r="S239" s="41"/>
      <c r="T239" s="41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</row>
    <row r="240" spans="1:84" s="15" customFormat="1" ht="16.5" customHeight="1" x14ac:dyDescent="0.2">
      <c r="A240" s="38"/>
      <c r="B240" s="38"/>
      <c r="C240" s="46"/>
      <c r="D240" s="150"/>
      <c r="E240" s="73" t="s">
        <v>47</v>
      </c>
      <c r="F240" s="39"/>
      <c r="G240" s="40"/>
      <c r="H240" s="41"/>
      <c r="I240" s="41"/>
      <c r="J240" s="41"/>
      <c r="K240" s="41"/>
      <c r="L240" s="41"/>
      <c r="M240" s="41"/>
      <c r="N240" s="41"/>
      <c r="O240" s="54"/>
      <c r="P240" s="40"/>
      <c r="Q240" s="41"/>
      <c r="R240" s="41"/>
      <c r="S240" s="41"/>
      <c r="T240" s="41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</row>
    <row r="241" spans="1:84" s="15" customFormat="1" ht="16.5" customHeight="1" x14ac:dyDescent="0.2">
      <c r="A241" s="38"/>
      <c r="B241" s="38"/>
      <c r="C241" s="46"/>
      <c r="D241" s="150"/>
      <c r="E241" s="73" t="s">
        <v>48</v>
      </c>
      <c r="F241" s="39">
        <f>G241+P241</f>
        <v>1842</v>
      </c>
      <c r="G241" s="40">
        <f>H241+K241+L241+M241</f>
        <v>1842</v>
      </c>
      <c r="H241" s="41">
        <f>SUM(I241:J241)</f>
        <v>1842</v>
      </c>
      <c r="I241" s="41"/>
      <c r="J241" s="41">
        <v>1842</v>
      </c>
      <c r="K241" s="41"/>
      <c r="L241" s="41"/>
      <c r="M241" s="41"/>
      <c r="N241" s="41"/>
      <c r="O241" s="54"/>
      <c r="P241" s="40"/>
      <c r="Q241" s="41"/>
      <c r="R241" s="41"/>
      <c r="S241" s="41"/>
      <c r="T241" s="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</row>
    <row r="242" spans="1:84" s="19" customFormat="1" ht="16.5" customHeight="1" x14ac:dyDescent="0.2">
      <c r="A242" s="69"/>
      <c r="B242" s="69"/>
      <c r="C242" s="42"/>
      <c r="D242" s="151"/>
      <c r="E242" s="74" t="s">
        <v>49</v>
      </c>
      <c r="F242" s="43">
        <f>F239-F240+F241</f>
        <v>7842</v>
      </c>
      <c r="G242" s="44">
        <f>G239-G240+G241</f>
        <v>7842</v>
      </c>
      <c r="H242" s="43">
        <f>H239-H240+H241</f>
        <v>7842</v>
      </c>
      <c r="I242" s="43"/>
      <c r="J242" s="43">
        <f>J239-J240+J241</f>
        <v>7842</v>
      </c>
      <c r="K242" s="43"/>
      <c r="L242" s="43"/>
      <c r="M242" s="43"/>
      <c r="N242" s="43"/>
      <c r="O242" s="45"/>
      <c r="P242" s="44"/>
      <c r="Q242" s="43"/>
      <c r="R242" s="43"/>
      <c r="S242" s="59"/>
      <c r="T242" s="59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</row>
    <row r="243" spans="1:84" s="116" customFormat="1" ht="16.5" customHeight="1" x14ac:dyDescent="0.2">
      <c r="A243" s="91"/>
      <c r="B243" s="91"/>
      <c r="C243" s="161" t="s">
        <v>52</v>
      </c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3"/>
    </row>
    <row r="244" spans="1:84" s="116" customFormat="1" ht="31.5" customHeight="1" x14ac:dyDescent="0.2">
      <c r="A244" s="91"/>
      <c r="B244" s="38"/>
      <c r="C244" s="164" t="s">
        <v>115</v>
      </c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6"/>
    </row>
    <row r="245" spans="1:84" s="1" customFormat="1" ht="18" customHeight="1" x14ac:dyDescent="0.2">
      <c r="A245" s="49">
        <v>854</v>
      </c>
      <c r="B245" s="49"/>
      <c r="C245" s="101"/>
      <c r="D245" s="167" t="s">
        <v>6</v>
      </c>
      <c r="E245" s="71" t="s">
        <v>46</v>
      </c>
      <c r="F245" s="26">
        <f>G245+P245</f>
        <v>2449515</v>
      </c>
      <c r="G245" s="27">
        <f>H245+K245+L245+M245</f>
        <v>2449515</v>
      </c>
      <c r="H245" s="28">
        <f>SUM(I245:J245)</f>
        <v>2280863</v>
      </c>
      <c r="I245" s="28">
        <v>2145631</v>
      </c>
      <c r="J245" s="28">
        <v>135232</v>
      </c>
      <c r="K245" s="28">
        <v>98600</v>
      </c>
      <c r="L245" s="28">
        <v>70052</v>
      </c>
      <c r="M245" s="50"/>
      <c r="N245" s="50"/>
      <c r="O245" s="136"/>
      <c r="P245" s="56"/>
      <c r="Q245" s="50"/>
      <c r="R245" s="50"/>
      <c r="S245" s="50"/>
      <c r="T245" s="50"/>
      <c r="U245" s="2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</row>
    <row r="246" spans="1:84" s="15" customFormat="1" ht="18" customHeight="1" x14ac:dyDescent="0.2">
      <c r="A246" s="25"/>
      <c r="B246" s="25"/>
      <c r="C246" s="68"/>
      <c r="D246" s="168"/>
      <c r="E246" s="71" t="s">
        <v>47</v>
      </c>
      <c r="F246" s="26"/>
      <c r="G246" s="29"/>
      <c r="H246" s="30"/>
      <c r="I246" s="30"/>
      <c r="J246" s="30"/>
      <c r="K246" s="30"/>
      <c r="L246" s="30"/>
      <c r="M246" s="51"/>
      <c r="N246" s="51"/>
      <c r="O246" s="137"/>
      <c r="P246" s="61"/>
      <c r="Q246" s="51"/>
      <c r="R246" s="51"/>
      <c r="S246" s="51"/>
      <c r="T246" s="51"/>
      <c r="U246" s="1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</row>
    <row r="247" spans="1:84" s="15" customFormat="1" ht="18" customHeight="1" x14ac:dyDescent="0.2">
      <c r="A247" s="25"/>
      <c r="B247" s="25"/>
      <c r="C247" s="68"/>
      <c r="D247" s="168"/>
      <c r="E247" s="71" t="s">
        <v>48</v>
      </c>
      <c r="F247" s="26">
        <f>G247+P247</f>
        <v>25160</v>
      </c>
      <c r="G247" s="29">
        <f>H247+K247+L247+M247</f>
        <v>25160</v>
      </c>
      <c r="H247" s="30"/>
      <c r="I247" s="30"/>
      <c r="J247" s="30"/>
      <c r="K247" s="30"/>
      <c r="L247" s="30">
        <f>L251</f>
        <v>25160</v>
      </c>
      <c r="M247" s="51"/>
      <c r="N247" s="51"/>
      <c r="O247" s="137"/>
      <c r="P247" s="61"/>
      <c r="Q247" s="51"/>
      <c r="R247" s="51"/>
      <c r="S247" s="51"/>
      <c r="T247" s="51"/>
      <c r="U247" s="16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</row>
    <row r="248" spans="1:84" s="19" customFormat="1" ht="18" customHeight="1" x14ac:dyDescent="0.2">
      <c r="A248" s="68"/>
      <c r="B248" s="68"/>
      <c r="C248" s="31"/>
      <c r="D248" s="202"/>
      <c r="E248" s="72" t="s">
        <v>49</v>
      </c>
      <c r="F248" s="32">
        <f t="shared" ref="F248:L248" si="16">F245-F246+F247</f>
        <v>2474675</v>
      </c>
      <c r="G248" s="33">
        <f t="shared" si="16"/>
        <v>2474675</v>
      </c>
      <c r="H248" s="32">
        <f t="shared" si="16"/>
        <v>2280863</v>
      </c>
      <c r="I248" s="81">
        <f t="shared" si="16"/>
        <v>2145631</v>
      </c>
      <c r="J248" s="81">
        <f t="shared" si="16"/>
        <v>135232</v>
      </c>
      <c r="K248" s="81">
        <f t="shared" si="16"/>
        <v>98600</v>
      </c>
      <c r="L248" s="81">
        <f t="shared" si="16"/>
        <v>95212</v>
      </c>
      <c r="M248" s="32"/>
      <c r="N248" s="32"/>
      <c r="O248" s="34"/>
      <c r="P248" s="33"/>
      <c r="Q248" s="32"/>
      <c r="R248" s="32"/>
      <c r="S248" s="81"/>
      <c r="T248" s="81"/>
      <c r="U248" s="1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</row>
    <row r="249" spans="1:84" s="1" customFormat="1" ht="18" customHeight="1" x14ac:dyDescent="0.2">
      <c r="A249" s="38"/>
      <c r="B249" s="47">
        <v>85415</v>
      </c>
      <c r="C249" s="48"/>
      <c r="D249" s="157" t="s">
        <v>65</v>
      </c>
      <c r="E249" s="73" t="s">
        <v>46</v>
      </c>
      <c r="F249" s="39">
        <f>G249+P249</f>
        <v>34052</v>
      </c>
      <c r="G249" s="40">
        <f>H249+K249+L249+M249</f>
        <v>34052</v>
      </c>
      <c r="H249" s="41"/>
      <c r="I249" s="52"/>
      <c r="J249" s="37"/>
      <c r="K249" s="37"/>
      <c r="L249" s="37">
        <v>34052</v>
      </c>
      <c r="M249" s="52"/>
      <c r="N249" s="52"/>
      <c r="O249" s="53"/>
      <c r="P249" s="57"/>
      <c r="Q249" s="52"/>
      <c r="R249" s="52"/>
      <c r="S249" s="52"/>
      <c r="T249" s="52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</row>
    <row r="250" spans="1:84" s="15" customFormat="1" ht="18" customHeight="1" x14ac:dyDescent="0.2">
      <c r="A250" s="38"/>
      <c r="B250" s="38"/>
      <c r="C250" s="46"/>
      <c r="D250" s="147"/>
      <c r="E250" s="73" t="s">
        <v>47</v>
      </c>
      <c r="F250" s="39"/>
      <c r="G250" s="40"/>
      <c r="H250" s="41"/>
      <c r="I250" s="117"/>
      <c r="J250" s="41"/>
      <c r="K250" s="41"/>
      <c r="L250" s="41"/>
      <c r="M250" s="117"/>
      <c r="N250" s="117"/>
      <c r="O250" s="82"/>
      <c r="P250" s="55"/>
      <c r="Q250" s="117"/>
      <c r="R250" s="117"/>
      <c r="S250" s="117"/>
      <c r="T250" s="117"/>
      <c r="U250" s="16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</row>
    <row r="251" spans="1:84" s="15" customFormat="1" ht="18" customHeight="1" x14ac:dyDescent="0.2">
      <c r="A251" s="38"/>
      <c r="B251" s="38"/>
      <c r="C251" s="46"/>
      <c r="D251" s="147"/>
      <c r="E251" s="73" t="s">
        <v>48</v>
      </c>
      <c r="F251" s="39">
        <f>G251+P251</f>
        <v>25160</v>
      </c>
      <c r="G251" s="40">
        <f>H251+K251+L251+M251</f>
        <v>25160</v>
      </c>
      <c r="H251" s="41"/>
      <c r="I251" s="117"/>
      <c r="J251" s="41"/>
      <c r="K251" s="41"/>
      <c r="L251" s="41">
        <f>L255+L259</f>
        <v>25160</v>
      </c>
      <c r="M251" s="117"/>
      <c r="N251" s="117"/>
      <c r="O251" s="82"/>
      <c r="P251" s="55"/>
      <c r="Q251" s="117"/>
      <c r="R251" s="117"/>
      <c r="S251" s="117"/>
      <c r="T251" s="117"/>
      <c r="U251" s="16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</row>
    <row r="252" spans="1:84" s="19" customFormat="1" ht="18" customHeight="1" x14ac:dyDescent="0.2">
      <c r="A252" s="69"/>
      <c r="B252" s="69"/>
      <c r="C252" s="42"/>
      <c r="D252" s="148"/>
      <c r="E252" s="74" t="s">
        <v>49</v>
      </c>
      <c r="F252" s="43">
        <f>F249-F250+F251</f>
        <v>59212</v>
      </c>
      <c r="G252" s="44">
        <f>G249-G250+G251</f>
        <v>59212</v>
      </c>
      <c r="H252" s="43"/>
      <c r="I252" s="43"/>
      <c r="J252" s="59"/>
      <c r="K252" s="43"/>
      <c r="L252" s="43">
        <f>L249-L250+L251</f>
        <v>59212</v>
      </c>
      <c r="M252" s="43"/>
      <c r="N252" s="43"/>
      <c r="O252" s="45"/>
      <c r="P252" s="44"/>
      <c r="Q252" s="43"/>
      <c r="R252" s="43"/>
      <c r="S252" s="59"/>
      <c r="T252" s="59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</row>
    <row r="253" spans="1:84" s="1" customFormat="1" ht="16.5" customHeight="1" x14ac:dyDescent="0.2">
      <c r="A253" s="46"/>
      <c r="B253" s="46"/>
      <c r="C253" s="46">
        <v>3240</v>
      </c>
      <c r="D253" s="149" t="s">
        <v>30</v>
      </c>
      <c r="E253" s="73" t="s">
        <v>46</v>
      </c>
      <c r="F253" s="39">
        <f>G253+P253</f>
        <v>30052</v>
      </c>
      <c r="G253" s="40">
        <f>H253+K253+L253+M253</f>
        <v>30052</v>
      </c>
      <c r="H253" s="41"/>
      <c r="I253" s="41"/>
      <c r="J253" s="41"/>
      <c r="K253" s="41"/>
      <c r="L253" s="41">
        <v>30052</v>
      </c>
      <c r="M253" s="41"/>
      <c r="N253" s="41"/>
      <c r="O253" s="54"/>
      <c r="P253" s="55"/>
      <c r="Q253" s="41"/>
      <c r="R253" s="41"/>
      <c r="S253" s="41"/>
      <c r="T253" s="41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15" customFormat="1" ht="16.5" customHeight="1" x14ac:dyDescent="0.2">
      <c r="A254" s="38"/>
      <c r="B254" s="38"/>
      <c r="C254" s="46"/>
      <c r="D254" s="150"/>
      <c r="E254" s="73" t="s">
        <v>47</v>
      </c>
      <c r="F254" s="39"/>
      <c r="G254" s="40"/>
      <c r="H254" s="41"/>
      <c r="I254" s="41"/>
      <c r="J254" s="41"/>
      <c r="K254" s="41"/>
      <c r="L254" s="41"/>
      <c r="M254" s="41"/>
      <c r="N254" s="41"/>
      <c r="O254" s="54"/>
      <c r="P254" s="40"/>
      <c r="Q254" s="41"/>
      <c r="R254" s="41"/>
      <c r="S254" s="41"/>
      <c r="T254" s="41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15" customFormat="1" ht="16.5" customHeight="1" x14ac:dyDescent="0.2">
      <c r="A255" s="38"/>
      <c r="B255" s="38"/>
      <c r="C255" s="46"/>
      <c r="D255" s="150"/>
      <c r="E255" s="73" t="s">
        <v>48</v>
      </c>
      <c r="F255" s="39">
        <f>G255+P255</f>
        <v>17214</v>
      </c>
      <c r="G255" s="40">
        <f>H255+K255+L255+M255</f>
        <v>17214</v>
      </c>
      <c r="H255" s="41"/>
      <c r="I255" s="41"/>
      <c r="J255" s="41"/>
      <c r="K255" s="41"/>
      <c r="L255" s="41">
        <v>17214</v>
      </c>
      <c r="M255" s="41"/>
      <c r="N255" s="41"/>
      <c r="O255" s="54"/>
      <c r="P255" s="40"/>
      <c r="Q255" s="41"/>
      <c r="R255" s="41"/>
      <c r="S255" s="41"/>
      <c r="T255" s="41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9" customFormat="1" ht="16.5" customHeight="1" x14ac:dyDescent="0.2">
      <c r="A256" s="69"/>
      <c r="B256" s="69"/>
      <c r="C256" s="42"/>
      <c r="D256" s="151"/>
      <c r="E256" s="74" t="s">
        <v>49</v>
      </c>
      <c r="F256" s="43">
        <f>F253-F254+F255</f>
        <v>47266</v>
      </c>
      <c r="G256" s="44">
        <f>G253-G254+G255</f>
        <v>47266</v>
      </c>
      <c r="H256" s="43"/>
      <c r="I256" s="43"/>
      <c r="J256" s="43"/>
      <c r="K256" s="43"/>
      <c r="L256" s="43">
        <f>L253-L254+L255</f>
        <v>47266</v>
      </c>
      <c r="M256" s="43"/>
      <c r="N256" s="43"/>
      <c r="O256" s="45"/>
      <c r="P256" s="44"/>
      <c r="Q256" s="43"/>
      <c r="R256" s="43"/>
      <c r="S256" s="59"/>
      <c r="T256" s="59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1" customFormat="1" ht="16.5" customHeight="1" x14ac:dyDescent="0.2">
      <c r="A257" s="46"/>
      <c r="B257" s="46"/>
      <c r="C257" s="46">
        <v>3260</v>
      </c>
      <c r="D257" s="149" t="s">
        <v>31</v>
      </c>
      <c r="E257" s="73" t="s">
        <v>46</v>
      </c>
      <c r="F257" s="39">
        <f>G257+P257</f>
        <v>4000</v>
      </c>
      <c r="G257" s="40">
        <f>H257+K257+L257+M257</f>
        <v>4000</v>
      </c>
      <c r="H257" s="41"/>
      <c r="I257" s="41"/>
      <c r="J257" s="41"/>
      <c r="K257" s="41"/>
      <c r="L257" s="41">
        <v>4000</v>
      </c>
      <c r="M257" s="41"/>
      <c r="N257" s="41"/>
      <c r="O257" s="54"/>
      <c r="P257" s="55"/>
      <c r="Q257" s="41"/>
      <c r="R257" s="41"/>
      <c r="S257" s="41"/>
      <c r="T257" s="41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15" customFormat="1" ht="16.5" customHeight="1" x14ac:dyDescent="0.2">
      <c r="A258" s="38"/>
      <c r="B258" s="38"/>
      <c r="C258" s="46"/>
      <c r="D258" s="150"/>
      <c r="E258" s="73" t="s">
        <v>47</v>
      </c>
      <c r="F258" s="39"/>
      <c r="G258" s="40"/>
      <c r="H258" s="41"/>
      <c r="I258" s="41"/>
      <c r="J258" s="41"/>
      <c r="K258" s="41"/>
      <c r="L258" s="41"/>
      <c r="M258" s="41"/>
      <c r="N258" s="41"/>
      <c r="O258" s="54"/>
      <c r="P258" s="40"/>
      <c r="Q258" s="41"/>
      <c r="R258" s="41"/>
      <c r="S258" s="41"/>
      <c r="T258" s="41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15" customFormat="1" ht="16.5" customHeight="1" x14ac:dyDescent="0.2">
      <c r="A259" s="38"/>
      <c r="B259" s="38"/>
      <c r="C259" s="46"/>
      <c r="D259" s="150"/>
      <c r="E259" s="73" t="s">
        <v>48</v>
      </c>
      <c r="F259" s="39">
        <f>G259+P259</f>
        <v>7946</v>
      </c>
      <c r="G259" s="40">
        <f>H259+K259+L259+M259</f>
        <v>7946</v>
      </c>
      <c r="H259" s="41"/>
      <c r="I259" s="41"/>
      <c r="J259" s="41"/>
      <c r="K259" s="41"/>
      <c r="L259" s="41">
        <f>786+7160</f>
        <v>7946</v>
      </c>
      <c r="M259" s="41"/>
      <c r="N259" s="41"/>
      <c r="O259" s="54"/>
      <c r="P259" s="40"/>
      <c r="Q259" s="41"/>
      <c r="R259" s="41"/>
      <c r="S259" s="41"/>
      <c r="T259" s="41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19" customFormat="1" ht="16.5" customHeight="1" x14ac:dyDescent="0.2">
      <c r="A260" s="69"/>
      <c r="B260" s="69"/>
      <c r="C260" s="42"/>
      <c r="D260" s="151"/>
      <c r="E260" s="74" t="s">
        <v>49</v>
      </c>
      <c r="F260" s="43">
        <f>F257-F258+F259</f>
        <v>11946</v>
      </c>
      <c r="G260" s="44">
        <f>G257-G258+G259</f>
        <v>11946</v>
      </c>
      <c r="H260" s="43"/>
      <c r="I260" s="43"/>
      <c r="J260" s="43"/>
      <c r="K260" s="43"/>
      <c r="L260" s="43">
        <f>L257-L258+L259</f>
        <v>11946</v>
      </c>
      <c r="M260" s="43"/>
      <c r="N260" s="43"/>
      <c r="O260" s="45"/>
      <c r="P260" s="44"/>
      <c r="Q260" s="43"/>
      <c r="R260" s="43"/>
      <c r="S260" s="59"/>
      <c r="T260" s="59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116" customFormat="1" ht="16.5" customHeight="1" x14ac:dyDescent="0.2">
      <c r="A261" s="91"/>
      <c r="B261" s="91"/>
      <c r="C261" s="161" t="s">
        <v>52</v>
      </c>
      <c r="D261" s="162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3"/>
    </row>
    <row r="262" spans="1:84" s="116" customFormat="1" ht="16.5" customHeight="1" x14ac:dyDescent="0.2">
      <c r="A262" s="91"/>
      <c r="B262" s="38"/>
      <c r="C262" s="154" t="s">
        <v>95</v>
      </c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6"/>
    </row>
    <row r="263" spans="1:84" s="116" customFormat="1" ht="41.25" customHeight="1" x14ac:dyDescent="0.2">
      <c r="A263" s="91"/>
      <c r="B263" s="38"/>
      <c r="C263" s="154" t="s">
        <v>125</v>
      </c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6"/>
    </row>
    <row r="264" spans="1:84" s="116" customFormat="1" ht="16.5" customHeight="1" x14ac:dyDescent="0.2">
      <c r="A264" s="91"/>
      <c r="B264" s="38"/>
      <c r="C264" s="154" t="s">
        <v>92</v>
      </c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6"/>
    </row>
    <row r="265" spans="1:84" s="116" customFormat="1" ht="16.5" customHeight="1" x14ac:dyDescent="0.2">
      <c r="A265" s="91"/>
      <c r="B265" s="38"/>
      <c r="C265" s="154" t="s">
        <v>93</v>
      </c>
      <c r="D265" s="155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6"/>
    </row>
    <row r="266" spans="1:84" s="116" customFormat="1" ht="16.5" customHeight="1" x14ac:dyDescent="0.2">
      <c r="A266" s="91"/>
      <c r="B266" s="38"/>
      <c r="C266" s="154" t="s">
        <v>94</v>
      </c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6"/>
    </row>
    <row r="267" spans="1:84" s="116" customFormat="1" ht="6" customHeight="1" x14ac:dyDescent="0.2">
      <c r="A267" s="91"/>
      <c r="B267" s="38"/>
      <c r="C267" s="154"/>
      <c r="D267" s="155"/>
      <c r="E267" s="155"/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6"/>
    </row>
    <row r="268" spans="1:84" s="116" customFormat="1" ht="16.5" customHeight="1" x14ac:dyDescent="0.2">
      <c r="A268" s="91"/>
      <c r="B268" s="38"/>
      <c r="C268" s="154" t="s">
        <v>96</v>
      </c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6"/>
    </row>
    <row r="269" spans="1:84" s="116" customFormat="1" ht="43.5" customHeight="1" x14ac:dyDescent="0.2">
      <c r="A269" s="91"/>
      <c r="B269" s="38"/>
      <c r="C269" s="164" t="s">
        <v>116</v>
      </c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6"/>
    </row>
    <row r="270" spans="1:84" s="1" customFormat="1" ht="16.5" customHeight="1" x14ac:dyDescent="0.2">
      <c r="A270" s="49">
        <v>855</v>
      </c>
      <c r="B270" s="49"/>
      <c r="C270" s="108"/>
      <c r="D270" s="167" t="s">
        <v>63</v>
      </c>
      <c r="E270" s="75" t="s">
        <v>46</v>
      </c>
      <c r="F270" s="63">
        <f>G270+P270</f>
        <v>40433593.020000003</v>
      </c>
      <c r="G270" s="27">
        <f>H270+K270+L270+M270</f>
        <v>40433593.020000003</v>
      </c>
      <c r="H270" s="28">
        <f>SUM(I270:J270)</f>
        <v>2317739.02</v>
      </c>
      <c r="I270" s="28">
        <v>1547959</v>
      </c>
      <c r="J270" s="28">
        <v>769780.02</v>
      </c>
      <c r="K270" s="28"/>
      <c r="L270" s="28">
        <v>38115854</v>
      </c>
      <c r="M270" s="28"/>
      <c r="N270" s="50"/>
      <c r="O270" s="136"/>
      <c r="P270" s="27"/>
      <c r="Q270" s="28"/>
      <c r="R270" s="28"/>
      <c r="S270" s="50"/>
      <c r="T270" s="50"/>
      <c r="U270" s="2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</row>
    <row r="271" spans="1:84" s="15" customFormat="1" ht="16.5" customHeight="1" x14ac:dyDescent="0.2">
      <c r="A271" s="25"/>
      <c r="B271" s="25"/>
      <c r="C271" s="68"/>
      <c r="D271" s="168"/>
      <c r="E271" s="71" t="s">
        <v>47</v>
      </c>
      <c r="F271" s="26"/>
      <c r="G271" s="29"/>
      <c r="H271" s="30"/>
      <c r="I271" s="30"/>
      <c r="J271" s="30"/>
      <c r="K271" s="30"/>
      <c r="L271" s="30"/>
      <c r="M271" s="30"/>
      <c r="N271" s="51"/>
      <c r="O271" s="137"/>
      <c r="P271" s="29"/>
      <c r="Q271" s="30"/>
      <c r="R271" s="30"/>
      <c r="S271" s="51"/>
      <c r="T271" s="51"/>
      <c r="U271" s="16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</row>
    <row r="272" spans="1:84" s="15" customFormat="1" ht="16.5" customHeight="1" x14ac:dyDescent="0.2">
      <c r="A272" s="25"/>
      <c r="B272" s="25"/>
      <c r="C272" s="68"/>
      <c r="D272" s="87"/>
      <c r="E272" s="71" t="s">
        <v>48</v>
      </c>
      <c r="F272" s="26">
        <f>G272+P272</f>
        <v>36212.369999999995</v>
      </c>
      <c r="G272" s="29">
        <f>H272+K272+L272+M272</f>
        <v>36212.369999999995</v>
      </c>
      <c r="H272" s="30">
        <f>SUM(I272:J272)</f>
        <v>36212.369999999995</v>
      </c>
      <c r="I272" s="30"/>
      <c r="J272" s="30">
        <f t="shared" ref="J272" si="17">J276+J292+J308+J320</f>
        <v>36212.369999999995</v>
      </c>
      <c r="K272" s="30"/>
      <c r="L272" s="30"/>
      <c r="M272" s="30"/>
      <c r="N272" s="51"/>
      <c r="O272" s="137"/>
      <c r="P272" s="29"/>
      <c r="Q272" s="30"/>
      <c r="R272" s="30"/>
      <c r="S272" s="51"/>
      <c r="T272" s="51"/>
      <c r="U272" s="16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</row>
    <row r="273" spans="1:84" s="19" customFormat="1" ht="16.5" customHeight="1" x14ac:dyDescent="0.2">
      <c r="A273" s="68"/>
      <c r="B273" s="31"/>
      <c r="C273" s="31"/>
      <c r="D273" s="88"/>
      <c r="E273" s="72" t="s">
        <v>49</v>
      </c>
      <c r="F273" s="32">
        <f t="shared" ref="F273:L273" si="18">F270-F271+F272</f>
        <v>40469805.390000001</v>
      </c>
      <c r="G273" s="33">
        <f t="shared" si="18"/>
        <v>40469805.390000001</v>
      </c>
      <c r="H273" s="32">
        <f t="shared" si="18"/>
        <v>2353951.39</v>
      </c>
      <c r="I273" s="81">
        <f t="shared" si="18"/>
        <v>1547959</v>
      </c>
      <c r="J273" s="81">
        <f t="shared" si="18"/>
        <v>805992.39</v>
      </c>
      <c r="K273" s="81"/>
      <c r="L273" s="81">
        <f t="shared" si="18"/>
        <v>38115854</v>
      </c>
      <c r="M273" s="81"/>
      <c r="N273" s="32"/>
      <c r="O273" s="34"/>
      <c r="P273" s="33"/>
      <c r="Q273" s="81"/>
      <c r="R273" s="81"/>
      <c r="S273" s="81"/>
      <c r="T273" s="81"/>
      <c r="U273" s="1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</row>
    <row r="274" spans="1:84" s="1" customFormat="1" ht="16.5" customHeight="1" x14ac:dyDescent="0.2">
      <c r="A274" s="46"/>
      <c r="B274" s="93">
        <v>85501</v>
      </c>
      <c r="C274" s="97"/>
      <c r="D274" s="157" t="s">
        <v>62</v>
      </c>
      <c r="E274" s="73" t="s">
        <v>46</v>
      </c>
      <c r="F274" s="39">
        <f>G274+P274</f>
        <v>29519693.510000002</v>
      </c>
      <c r="G274" s="40">
        <f>H274+K274+L274+M274</f>
        <v>29519693.510000002</v>
      </c>
      <c r="H274" s="41">
        <f>SUM(I274:J274)</f>
        <v>272296.51</v>
      </c>
      <c r="I274" s="37">
        <v>231952</v>
      </c>
      <c r="J274" s="37">
        <v>40344.51</v>
      </c>
      <c r="K274" s="37"/>
      <c r="L274" s="37">
        <v>29247397</v>
      </c>
      <c r="M274" s="52"/>
      <c r="N274" s="52"/>
      <c r="O274" s="53"/>
      <c r="P274" s="57"/>
      <c r="Q274" s="52"/>
      <c r="R274" s="52"/>
      <c r="S274" s="52"/>
      <c r="T274" s="52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</row>
    <row r="275" spans="1:84" s="15" customFormat="1" ht="16.5" customHeight="1" x14ac:dyDescent="0.2">
      <c r="A275" s="38"/>
      <c r="B275" s="94"/>
      <c r="C275" s="95"/>
      <c r="D275" s="147"/>
      <c r="E275" s="73" t="s">
        <v>47</v>
      </c>
      <c r="F275" s="39"/>
      <c r="G275" s="40"/>
      <c r="H275" s="41"/>
      <c r="I275" s="41"/>
      <c r="J275" s="41"/>
      <c r="K275" s="41"/>
      <c r="L275" s="41"/>
      <c r="M275" s="117"/>
      <c r="N275" s="117"/>
      <c r="O275" s="82"/>
      <c r="P275" s="55"/>
      <c r="Q275" s="117"/>
      <c r="R275" s="117"/>
      <c r="S275" s="117"/>
      <c r="T275" s="117"/>
      <c r="U275" s="16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</row>
    <row r="276" spans="1:84" s="15" customFormat="1" ht="16.5" customHeight="1" x14ac:dyDescent="0.2">
      <c r="A276" s="38"/>
      <c r="B276" s="94"/>
      <c r="C276" s="95"/>
      <c r="D276" s="147"/>
      <c r="E276" s="73" t="s">
        <v>48</v>
      </c>
      <c r="F276" s="39">
        <f>G276+P276</f>
        <v>1276.6300000000001</v>
      </c>
      <c r="G276" s="40">
        <f>H276+K276+L276+M276</f>
        <v>1276.6300000000001</v>
      </c>
      <c r="H276" s="41">
        <f>SUM(I276:J276)</f>
        <v>1276.6300000000001</v>
      </c>
      <c r="I276" s="41"/>
      <c r="J276" s="41">
        <f>J280+J284</f>
        <v>1276.6300000000001</v>
      </c>
      <c r="K276" s="41"/>
      <c r="L276" s="41"/>
      <c r="M276" s="117"/>
      <c r="N276" s="117"/>
      <c r="O276" s="82"/>
      <c r="P276" s="55"/>
      <c r="Q276" s="117"/>
      <c r="R276" s="117"/>
      <c r="S276" s="117"/>
      <c r="T276" s="117"/>
      <c r="U276" s="1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</row>
    <row r="277" spans="1:84" s="19" customFormat="1" ht="16.5" customHeight="1" x14ac:dyDescent="0.2">
      <c r="A277" s="69"/>
      <c r="B277" s="95"/>
      <c r="C277" s="96"/>
      <c r="D277" s="148"/>
      <c r="E277" s="74" t="s">
        <v>49</v>
      </c>
      <c r="F277" s="43">
        <f t="shared" ref="F277:L277" si="19">F274-F275+F276</f>
        <v>29520970.140000001</v>
      </c>
      <c r="G277" s="44">
        <f t="shared" si="19"/>
        <v>29520970.140000001</v>
      </c>
      <c r="H277" s="43">
        <f t="shared" si="19"/>
        <v>273573.14</v>
      </c>
      <c r="I277" s="43">
        <f t="shared" si="19"/>
        <v>231952</v>
      </c>
      <c r="J277" s="43">
        <f t="shared" si="19"/>
        <v>41621.14</v>
      </c>
      <c r="K277" s="43"/>
      <c r="L277" s="43">
        <f t="shared" si="19"/>
        <v>29247397</v>
      </c>
      <c r="M277" s="43"/>
      <c r="N277" s="43"/>
      <c r="O277" s="45"/>
      <c r="P277" s="44"/>
      <c r="Q277" s="43"/>
      <c r="R277" s="43"/>
      <c r="S277" s="59"/>
      <c r="T277" s="59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</row>
    <row r="278" spans="1:84" s="1" customFormat="1" ht="41.1" customHeight="1" x14ac:dyDescent="0.2">
      <c r="A278" s="46"/>
      <c r="B278" s="46"/>
      <c r="C278" s="46">
        <v>2910</v>
      </c>
      <c r="D278" s="149" t="s">
        <v>51</v>
      </c>
      <c r="E278" s="73" t="s">
        <v>46</v>
      </c>
      <c r="F278" s="39">
        <f>G278+P278</f>
        <v>20986.68</v>
      </c>
      <c r="G278" s="40">
        <f>H278+K278+L278+M278</f>
        <v>20986.68</v>
      </c>
      <c r="H278" s="41">
        <f>SUM(I278:J278)</f>
        <v>20986.68</v>
      </c>
      <c r="I278" s="41"/>
      <c r="J278" s="41">
        <v>20986.68</v>
      </c>
      <c r="K278" s="41"/>
      <c r="L278" s="41"/>
      <c r="M278" s="41"/>
      <c r="N278" s="41"/>
      <c r="O278" s="54"/>
      <c r="P278" s="55"/>
      <c r="Q278" s="41"/>
      <c r="R278" s="41"/>
      <c r="S278" s="41"/>
      <c r="T278" s="41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</row>
    <row r="279" spans="1:84" s="15" customFormat="1" ht="41.1" customHeight="1" x14ac:dyDescent="0.2">
      <c r="A279" s="38"/>
      <c r="B279" s="38"/>
      <c r="C279" s="46"/>
      <c r="D279" s="150"/>
      <c r="E279" s="73" t="s">
        <v>47</v>
      </c>
      <c r="F279" s="39"/>
      <c r="G279" s="40"/>
      <c r="H279" s="41"/>
      <c r="I279" s="41"/>
      <c r="J279" s="41"/>
      <c r="K279" s="41"/>
      <c r="L279" s="41"/>
      <c r="M279" s="41"/>
      <c r="N279" s="41"/>
      <c r="O279" s="54"/>
      <c r="P279" s="40"/>
      <c r="Q279" s="41"/>
      <c r="R279" s="41"/>
      <c r="S279" s="41"/>
      <c r="T279" s="41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</row>
    <row r="280" spans="1:84" s="15" customFormat="1" ht="41.1" customHeight="1" x14ac:dyDescent="0.2">
      <c r="A280" s="38"/>
      <c r="B280" s="38"/>
      <c r="C280" s="46"/>
      <c r="D280" s="150"/>
      <c r="E280" s="73" t="s">
        <v>48</v>
      </c>
      <c r="F280" s="39">
        <f>G280+P280</f>
        <v>1142.3900000000001</v>
      </c>
      <c r="G280" s="40">
        <f>H280+K280+L280+M280</f>
        <v>1142.3900000000001</v>
      </c>
      <c r="H280" s="41">
        <f>SUM(I280:J280)</f>
        <v>1142.3900000000001</v>
      </c>
      <c r="I280" s="41"/>
      <c r="J280" s="41">
        <v>1142.3900000000001</v>
      </c>
      <c r="K280" s="41"/>
      <c r="L280" s="41"/>
      <c r="M280" s="41"/>
      <c r="N280" s="41"/>
      <c r="O280" s="54"/>
      <c r="P280" s="40"/>
      <c r="Q280" s="41"/>
      <c r="R280" s="41"/>
      <c r="S280" s="41"/>
      <c r="T280" s="41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</row>
    <row r="281" spans="1:84" s="19" customFormat="1" ht="41.1" customHeight="1" x14ac:dyDescent="0.2">
      <c r="A281" s="69"/>
      <c r="B281" s="69"/>
      <c r="C281" s="42"/>
      <c r="D281" s="151"/>
      <c r="E281" s="74" t="s">
        <v>49</v>
      </c>
      <c r="F281" s="43">
        <f>F278-F279+F280</f>
        <v>22129.07</v>
      </c>
      <c r="G281" s="44">
        <f>G278-G279+G280</f>
        <v>22129.07</v>
      </c>
      <c r="H281" s="43">
        <f>H278-H279+H280</f>
        <v>22129.07</v>
      </c>
      <c r="I281" s="43"/>
      <c r="J281" s="43">
        <f>J278-J279+J280</f>
        <v>22129.07</v>
      </c>
      <c r="K281" s="43"/>
      <c r="L281" s="43"/>
      <c r="M281" s="43"/>
      <c r="N281" s="43"/>
      <c r="O281" s="45"/>
      <c r="P281" s="44"/>
      <c r="Q281" s="43"/>
      <c r="R281" s="43"/>
      <c r="S281" s="59"/>
      <c r="T281" s="59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</row>
    <row r="282" spans="1:84" s="1" customFormat="1" ht="16.5" customHeight="1" x14ac:dyDescent="0.2">
      <c r="A282" s="46"/>
      <c r="B282" s="46"/>
      <c r="C282" s="46">
        <v>4580</v>
      </c>
      <c r="D282" s="78" t="s">
        <v>56</v>
      </c>
      <c r="E282" s="73" t="s">
        <v>46</v>
      </c>
      <c r="F282" s="39">
        <f>G282+P282</f>
        <v>2706.83</v>
      </c>
      <c r="G282" s="40">
        <f>H282+K282+L282+M282</f>
        <v>2706.83</v>
      </c>
      <c r="H282" s="41">
        <f>SUM(I282:J282)</f>
        <v>2706.83</v>
      </c>
      <c r="I282" s="41"/>
      <c r="J282" s="41">
        <v>2706.83</v>
      </c>
      <c r="K282" s="41"/>
      <c r="L282" s="41"/>
      <c r="M282" s="41"/>
      <c r="N282" s="41"/>
      <c r="O282" s="54"/>
      <c r="P282" s="55"/>
      <c r="Q282" s="41"/>
      <c r="R282" s="41"/>
      <c r="S282" s="41"/>
      <c r="T282" s="41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</row>
    <row r="283" spans="1:84" s="15" customFormat="1" ht="16.5" customHeight="1" x14ac:dyDescent="0.2">
      <c r="A283" s="38"/>
      <c r="B283" s="38"/>
      <c r="C283" s="46"/>
      <c r="D283" s="79"/>
      <c r="E283" s="73" t="s">
        <v>47</v>
      </c>
      <c r="F283" s="39"/>
      <c r="G283" s="40"/>
      <c r="H283" s="41"/>
      <c r="I283" s="41"/>
      <c r="J283" s="41"/>
      <c r="K283" s="41"/>
      <c r="L283" s="41"/>
      <c r="M283" s="41"/>
      <c r="N283" s="41"/>
      <c r="O283" s="54"/>
      <c r="P283" s="40"/>
      <c r="Q283" s="41"/>
      <c r="R283" s="41"/>
      <c r="S283" s="41"/>
      <c r="T283" s="41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</row>
    <row r="284" spans="1:84" s="15" customFormat="1" ht="16.5" customHeight="1" x14ac:dyDescent="0.2">
      <c r="A284" s="38"/>
      <c r="B284" s="38"/>
      <c r="C284" s="46"/>
      <c r="D284" s="79"/>
      <c r="E284" s="73" t="s">
        <v>48</v>
      </c>
      <c r="F284" s="39">
        <f>G284+P284</f>
        <v>134.24</v>
      </c>
      <c r="G284" s="40">
        <f>H284+K284+L284+M284</f>
        <v>134.24</v>
      </c>
      <c r="H284" s="41">
        <f>SUM(I284:J284)</f>
        <v>134.24</v>
      </c>
      <c r="I284" s="41"/>
      <c r="J284" s="41">
        <v>134.24</v>
      </c>
      <c r="K284" s="41"/>
      <c r="L284" s="41"/>
      <c r="M284" s="41"/>
      <c r="N284" s="41"/>
      <c r="O284" s="54"/>
      <c r="P284" s="40"/>
      <c r="Q284" s="41"/>
      <c r="R284" s="41"/>
      <c r="S284" s="41"/>
      <c r="T284" s="41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</row>
    <row r="285" spans="1:84" s="19" customFormat="1" ht="16.5" customHeight="1" x14ac:dyDescent="0.2">
      <c r="A285" s="69"/>
      <c r="B285" s="69"/>
      <c r="C285" s="42"/>
      <c r="D285" s="80"/>
      <c r="E285" s="74" t="s">
        <v>49</v>
      </c>
      <c r="F285" s="43">
        <f>F282-F283+F284</f>
        <v>2841.0699999999997</v>
      </c>
      <c r="G285" s="44">
        <f>G282-G283+G284</f>
        <v>2841.0699999999997</v>
      </c>
      <c r="H285" s="43">
        <f>H282-H283+H284</f>
        <v>2841.0699999999997</v>
      </c>
      <c r="I285" s="43"/>
      <c r="J285" s="43">
        <f>J282-J283+J284</f>
        <v>2841.0699999999997</v>
      </c>
      <c r="K285" s="43"/>
      <c r="L285" s="43"/>
      <c r="M285" s="43"/>
      <c r="N285" s="43"/>
      <c r="O285" s="45"/>
      <c r="P285" s="44"/>
      <c r="Q285" s="43"/>
      <c r="R285" s="43"/>
      <c r="S285" s="59"/>
      <c r="T285" s="59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</row>
    <row r="286" spans="1:84" s="116" customFormat="1" ht="16.5" customHeight="1" x14ac:dyDescent="0.2">
      <c r="A286" s="91"/>
      <c r="B286" s="91"/>
      <c r="C286" s="161" t="s">
        <v>52</v>
      </c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3"/>
    </row>
    <row r="287" spans="1:84" s="116" customFormat="1" ht="16.5" customHeight="1" x14ac:dyDescent="0.2">
      <c r="A287" s="91"/>
      <c r="B287" s="38"/>
      <c r="C287" s="154" t="s">
        <v>84</v>
      </c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6"/>
    </row>
    <row r="288" spans="1:84" s="116" customFormat="1" ht="16.5" customHeight="1" x14ac:dyDescent="0.2">
      <c r="A288" s="91"/>
      <c r="B288" s="38"/>
      <c r="C288" s="154" t="s">
        <v>87</v>
      </c>
      <c r="D288" s="155"/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6"/>
    </row>
    <row r="289" spans="1:84" s="116" customFormat="1" ht="16.5" customHeight="1" x14ac:dyDescent="0.2">
      <c r="A289" s="91"/>
      <c r="B289" s="38"/>
      <c r="C289" s="164" t="s">
        <v>88</v>
      </c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6"/>
    </row>
    <row r="290" spans="1:84" s="1" customFormat="1" ht="35.25" customHeight="1" x14ac:dyDescent="0.2">
      <c r="A290" s="46"/>
      <c r="B290" s="93">
        <v>85502</v>
      </c>
      <c r="C290" s="97"/>
      <c r="D290" s="157" t="s">
        <v>14</v>
      </c>
      <c r="E290" s="73" t="s">
        <v>46</v>
      </c>
      <c r="F290" s="39">
        <f>G290+P290</f>
        <v>8637669.6400000006</v>
      </c>
      <c r="G290" s="40">
        <f>H290+K290+L290+M290</f>
        <v>8637669.6400000006</v>
      </c>
      <c r="H290" s="41">
        <f>SUM(I290:J290)</f>
        <v>757572.64</v>
      </c>
      <c r="I290" s="37">
        <v>692151</v>
      </c>
      <c r="J290" s="37">
        <v>65421.64</v>
      </c>
      <c r="K290" s="37"/>
      <c r="L290" s="37">
        <v>7880097</v>
      </c>
      <c r="M290" s="52"/>
      <c r="N290" s="52"/>
      <c r="O290" s="53"/>
      <c r="P290" s="57"/>
      <c r="Q290" s="52"/>
      <c r="R290" s="52"/>
      <c r="S290" s="52"/>
      <c r="T290" s="52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</row>
    <row r="291" spans="1:84" s="15" customFormat="1" ht="35.25" customHeight="1" x14ac:dyDescent="0.2">
      <c r="A291" s="38"/>
      <c r="B291" s="94"/>
      <c r="C291" s="95"/>
      <c r="D291" s="147"/>
      <c r="E291" s="73" t="s">
        <v>47</v>
      </c>
      <c r="F291" s="39"/>
      <c r="G291" s="40"/>
      <c r="H291" s="41"/>
      <c r="I291" s="41"/>
      <c r="J291" s="41"/>
      <c r="K291" s="41"/>
      <c r="L291" s="41"/>
      <c r="M291" s="117"/>
      <c r="N291" s="117"/>
      <c r="O291" s="82"/>
      <c r="P291" s="55"/>
      <c r="Q291" s="117"/>
      <c r="R291" s="117"/>
      <c r="S291" s="117"/>
      <c r="T291" s="117"/>
      <c r="U291" s="16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</row>
    <row r="292" spans="1:84" s="15" customFormat="1" ht="35.25" customHeight="1" x14ac:dyDescent="0.2">
      <c r="A292" s="38"/>
      <c r="B292" s="94"/>
      <c r="C292" s="95"/>
      <c r="D292" s="147"/>
      <c r="E292" s="73" t="s">
        <v>48</v>
      </c>
      <c r="F292" s="39">
        <f>G292+P292</f>
        <v>7174.74</v>
      </c>
      <c r="G292" s="40">
        <f>H292+K292+L292+M292</f>
        <v>7174.74</v>
      </c>
      <c r="H292" s="41">
        <f>SUM(I292:J292)</f>
        <v>7174.74</v>
      </c>
      <c r="I292" s="41"/>
      <c r="J292" s="41">
        <f>J296+J300</f>
        <v>7174.74</v>
      </c>
      <c r="K292" s="41"/>
      <c r="L292" s="41"/>
      <c r="M292" s="117"/>
      <c r="N292" s="117"/>
      <c r="O292" s="82"/>
      <c r="P292" s="55"/>
      <c r="Q292" s="117"/>
      <c r="R292" s="117"/>
      <c r="S292" s="117"/>
      <c r="T292" s="117"/>
      <c r="U292" s="16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</row>
    <row r="293" spans="1:84" s="19" customFormat="1" ht="35.25" customHeight="1" x14ac:dyDescent="0.2">
      <c r="A293" s="69"/>
      <c r="B293" s="95"/>
      <c r="C293" s="96"/>
      <c r="D293" s="148"/>
      <c r="E293" s="74" t="s">
        <v>49</v>
      </c>
      <c r="F293" s="43">
        <f t="shared" ref="F293:L293" si="20">F290-F291+F292</f>
        <v>8644844.3800000008</v>
      </c>
      <c r="G293" s="44">
        <f t="shared" si="20"/>
        <v>8644844.3800000008</v>
      </c>
      <c r="H293" s="43">
        <f t="shared" si="20"/>
        <v>764747.38</v>
      </c>
      <c r="I293" s="43">
        <f t="shared" si="20"/>
        <v>692151</v>
      </c>
      <c r="J293" s="43">
        <f t="shared" si="20"/>
        <v>72596.38</v>
      </c>
      <c r="K293" s="43"/>
      <c r="L293" s="43">
        <f t="shared" si="20"/>
        <v>7880097</v>
      </c>
      <c r="M293" s="43"/>
      <c r="N293" s="43"/>
      <c r="O293" s="45"/>
      <c r="P293" s="44"/>
      <c r="Q293" s="43"/>
      <c r="R293" s="43"/>
      <c r="S293" s="59"/>
      <c r="T293" s="59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</row>
    <row r="294" spans="1:84" s="1" customFormat="1" ht="41.1" customHeight="1" x14ac:dyDescent="0.2">
      <c r="A294" s="46"/>
      <c r="B294" s="46"/>
      <c r="C294" s="46">
        <v>2910</v>
      </c>
      <c r="D294" s="149" t="s">
        <v>51</v>
      </c>
      <c r="E294" s="73" t="s">
        <v>46</v>
      </c>
      <c r="F294" s="39">
        <f>G294+P294</f>
        <v>53174.71</v>
      </c>
      <c r="G294" s="40">
        <f>H294+K294+L294+M294</f>
        <v>53174.71</v>
      </c>
      <c r="H294" s="41">
        <f>SUM(I294:J294)</f>
        <v>53174.71</v>
      </c>
      <c r="I294" s="41"/>
      <c r="J294" s="41">
        <v>53174.71</v>
      </c>
      <c r="K294" s="41"/>
      <c r="L294" s="41"/>
      <c r="M294" s="41"/>
      <c r="N294" s="41"/>
      <c r="O294" s="54"/>
      <c r="P294" s="55"/>
      <c r="Q294" s="41"/>
      <c r="R294" s="41"/>
      <c r="S294" s="41"/>
      <c r="T294" s="41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</row>
    <row r="295" spans="1:84" s="15" customFormat="1" ht="41.1" customHeight="1" x14ac:dyDescent="0.2">
      <c r="A295" s="38"/>
      <c r="B295" s="38"/>
      <c r="C295" s="46"/>
      <c r="D295" s="150"/>
      <c r="E295" s="73" t="s">
        <v>47</v>
      </c>
      <c r="F295" s="39"/>
      <c r="G295" s="40"/>
      <c r="H295" s="41"/>
      <c r="I295" s="41"/>
      <c r="J295" s="41"/>
      <c r="K295" s="41"/>
      <c r="L295" s="41"/>
      <c r="M295" s="41"/>
      <c r="N295" s="41"/>
      <c r="O295" s="54"/>
      <c r="P295" s="40"/>
      <c r="Q295" s="41"/>
      <c r="R295" s="41"/>
      <c r="S295" s="41"/>
      <c r="T295" s="41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</row>
    <row r="296" spans="1:84" s="15" customFormat="1" ht="41.1" customHeight="1" x14ac:dyDescent="0.2">
      <c r="A296" s="38"/>
      <c r="B296" s="38"/>
      <c r="C296" s="46"/>
      <c r="D296" s="150"/>
      <c r="E296" s="73" t="s">
        <v>48</v>
      </c>
      <c r="F296" s="39">
        <f>G296+P296</f>
        <v>6598.7999999999993</v>
      </c>
      <c r="G296" s="40">
        <f>H296+K296+L296+M296</f>
        <v>6598.7999999999993</v>
      </c>
      <c r="H296" s="41">
        <f>SUM(I296:J296)</f>
        <v>6598.7999999999993</v>
      </c>
      <c r="I296" s="41"/>
      <c r="J296" s="41">
        <f>6135.36+463.44</f>
        <v>6598.7999999999993</v>
      </c>
      <c r="K296" s="41"/>
      <c r="L296" s="41"/>
      <c r="M296" s="41"/>
      <c r="N296" s="41"/>
      <c r="O296" s="54"/>
      <c r="P296" s="40"/>
      <c r="Q296" s="41"/>
      <c r="R296" s="41"/>
      <c r="S296" s="41"/>
      <c r="T296" s="41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</row>
    <row r="297" spans="1:84" s="19" customFormat="1" ht="41.1" customHeight="1" x14ac:dyDescent="0.2">
      <c r="A297" s="69"/>
      <c r="B297" s="69"/>
      <c r="C297" s="42"/>
      <c r="D297" s="151"/>
      <c r="E297" s="74" t="s">
        <v>49</v>
      </c>
      <c r="F297" s="43">
        <f>F294-F295+F296</f>
        <v>59773.509999999995</v>
      </c>
      <c r="G297" s="44">
        <f>G294-G295+G296</f>
        <v>59773.509999999995</v>
      </c>
      <c r="H297" s="43">
        <f>H294-H295+H296</f>
        <v>59773.509999999995</v>
      </c>
      <c r="I297" s="43"/>
      <c r="J297" s="43">
        <f>J294-J295+J296</f>
        <v>59773.509999999995</v>
      </c>
      <c r="K297" s="43"/>
      <c r="L297" s="43"/>
      <c r="M297" s="43"/>
      <c r="N297" s="43"/>
      <c r="O297" s="45"/>
      <c r="P297" s="44"/>
      <c r="Q297" s="43"/>
      <c r="R297" s="43"/>
      <c r="S297" s="59"/>
      <c r="T297" s="59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</row>
    <row r="298" spans="1:84" s="1" customFormat="1" ht="17.100000000000001" customHeight="1" x14ac:dyDescent="0.2">
      <c r="A298" s="46"/>
      <c r="B298" s="46"/>
      <c r="C298" s="46">
        <v>4580</v>
      </c>
      <c r="D298" s="78" t="s">
        <v>56</v>
      </c>
      <c r="E298" s="73" t="s">
        <v>46</v>
      </c>
      <c r="F298" s="39">
        <f>G298+P298</f>
        <v>4494.93</v>
      </c>
      <c r="G298" s="40">
        <f>H298+K298+L298+M298</f>
        <v>4494.93</v>
      </c>
      <c r="H298" s="41">
        <f>SUM(I298:J298)</f>
        <v>4494.93</v>
      </c>
      <c r="I298" s="41"/>
      <c r="J298" s="41">
        <v>4494.93</v>
      </c>
      <c r="K298" s="41"/>
      <c r="L298" s="41"/>
      <c r="M298" s="41"/>
      <c r="N298" s="41"/>
      <c r="O298" s="54"/>
      <c r="P298" s="55"/>
      <c r="Q298" s="41"/>
      <c r="R298" s="41"/>
      <c r="S298" s="41"/>
      <c r="T298" s="41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</row>
    <row r="299" spans="1:84" s="15" customFormat="1" ht="17.100000000000001" customHeight="1" x14ac:dyDescent="0.2">
      <c r="A299" s="38"/>
      <c r="B299" s="38"/>
      <c r="C299" s="46"/>
      <c r="D299" s="79"/>
      <c r="E299" s="73" t="s">
        <v>47</v>
      </c>
      <c r="F299" s="39"/>
      <c r="G299" s="40"/>
      <c r="H299" s="41"/>
      <c r="I299" s="41"/>
      <c r="J299" s="41"/>
      <c r="K299" s="41"/>
      <c r="L299" s="41"/>
      <c r="M299" s="41"/>
      <c r="N299" s="41"/>
      <c r="O299" s="54"/>
      <c r="P299" s="40"/>
      <c r="Q299" s="41"/>
      <c r="R299" s="41"/>
      <c r="S299" s="41"/>
      <c r="T299" s="41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</row>
    <row r="300" spans="1:84" s="15" customFormat="1" ht="17.100000000000001" customHeight="1" x14ac:dyDescent="0.2">
      <c r="A300" s="38"/>
      <c r="B300" s="38"/>
      <c r="C300" s="46"/>
      <c r="D300" s="79"/>
      <c r="E300" s="73" t="s">
        <v>48</v>
      </c>
      <c r="F300" s="39">
        <f>G300+P300</f>
        <v>575.94000000000005</v>
      </c>
      <c r="G300" s="40">
        <f>H300+K300+L300+M300</f>
        <v>575.94000000000005</v>
      </c>
      <c r="H300" s="41">
        <f>SUM(I300:J300)</f>
        <v>575.94000000000005</v>
      </c>
      <c r="I300" s="41"/>
      <c r="J300" s="41">
        <v>575.94000000000005</v>
      </c>
      <c r="K300" s="41"/>
      <c r="L300" s="41"/>
      <c r="M300" s="41"/>
      <c r="N300" s="41"/>
      <c r="O300" s="54"/>
      <c r="P300" s="40"/>
      <c r="Q300" s="41"/>
      <c r="R300" s="41"/>
      <c r="S300" s="41"/>
      <c r="T300" s="41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</row>
    <row r="301" spans="1:84" s="19" customFormat="1" ht="17.100000000000001" customHeight="1" x14ac:dyDescent="0.2">
      <c r="A301" s="69"/>
      <c r="B301" s="69"/>
      <c r="C301" s="42"/>
      <c r="D301" s="80"/>
      <c r="E301" s="74" t="s">
        <v>49</v>
      </c>
      <c r="F301" s="43">
        <f>F298-F299+F300</f>
        <v>5070.8700000000008</v>
      </c>
      <c r="G301" s="44">
        <f>G298-G299+G300</f>
        <v>5070.8700000000008</v>
      </c>
      <c r="H301" s="43">
        <f>H298-H299+H300</f>
        <v>5070.8700000000008</v>
      </c>
      <c r="I301" s="43"/>
      <c r="J301" s="43">
        <f>J298-J299+J300</f>
        <v>5070.8700000000008</v>
      </c>
      <c r="K301" s="43"/>
      <c r="L301" s="43"/>
      <c r="M301" s="43"/>
      <c r="N301" s="43"/>
      <c r="O301" s="45"/>
      <c r="P301" s="44"/>
      <c r="Q301" s="43"/>
      <c r="R301" s="43"/>
      <c r="S301" s="59"/>
      <c r="T301" s="59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</row>
    <row r="302" spans="1:84" s="116" customFormat="1" ht="17.100000000000001" customHeight="1" x14ac:dyDescent="0.2">
      <c r="A302" s="91"/>
      <c r="B302" s="91"/>
      <c r="C302" s="161" t="s">
        <v>52</v>
      </c>
      <c r="D302" s="162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3"/>
    </row>
    <row r="303" spans="1:84" s="116" customFormat="1" ht="17.100000000000001" customHeight="1" x14ac:dyDescent="0.2">
      <c r="A303" s="91"/>
      <c r="B303" s="38"/>
      <c r="C303" s="154" t="s">
        <v>84</v>
      </c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6"/>
    </row>
    <row r="304" spans="1:84" s="116" customFormat="1" ht="28.5" customHeight="1" x14ac:dyDescent="0.2">
      <c r="A304" s="91"/>
      <c r="B304" s="38"/>
      <c r="C304" s="154" t="s">
        <v>89</v>
      </c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6"/>
    </row>
    <row r="305" spans="1:84" s="116" customFormat="1" ht="28.5" customHeight="1" x14ac:dyDescent="0.2">
      <c r="A305" s="91"/>
      <c r="B305" s="38"/>
      <c r="C305" s="164" t="s">
        <v>90</v>
      </c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6"/>
    </row>
    <row r="306" spans="1:84" s="19" customFormat="1" ht="18" customHeight="1" x14ac:dyDescent="0.2">
      <c r="A306" s="38"/>
      <c r="B306" s="47">
        <v>85503</v>
      </c>
      <c r="C306" s="48"/>
      <c r="D306" s="157" t="s">
        <v>66</v>
      </c>
      <c r="E306" s="73" t="s">
        <v>46</v>
      </c>
      <c r="F306" s="39">
        <f>G306+P306</f>
        <v>740</v>
      </c>
      <c r="G306" s="40">
        <f>H306+K306+L306+M306</f>
        <v>740</v>
      </c>
      <c r="H306" s="41">
        <f>SUM(I306:J306)</f>
        <v>740</v>
      </c>
      <c r="I306" s="37"/>
      <c r="J306" s="37">
        <f>J310</f>
        <v>740</v>
      </c>
      <c r="K306" s="37"/>
      <c r="L306" s="37"/>
      <c r="M306" s="52"/>
      <c r="N306" s="52"/>
      <c r="O306" s="53"/>
      <c r="P306" s="57"/>
      <c r="Q306" s="52"/>
      <c r="R306" s="52"/>
      <c r="S306" s="52"/>
      <c r="T306" s="52"/>
      <c r="U306" s="3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</row>
    <row r="307" spans="1:84" s="19" customFormat="1" ht="18" customHeight="1" x14ac:dyDescent="0.2">
      <c r="A307" s="38"/>
      <c r="B307" s="38"/>
      <c r="C307" s="46"/>
      <c r="D307" s="147"/>
      <c r="E307" s="73" t="s">
        <v>47</v>
      </c>
      <c r="F307" s="39"/>
      <c r="G307" s="40"/>
      <c r="H307" s="41"/>
      <c r="I307" s="41"/>
      <c r="J307" s="41"/>
      <c r="K307" s="41"/>
      <c r="L307" s="41"/>
      <c r="M307" s="117"/>
      <c r="N307" s="117"/>
      <c r="O307" s="82"/>
      <c r="P307" s="55"/>
      <c r="Q307" s="117"/>
      <c r="R307" s="117"/>
      <c r="S307" s="117"/>
      <c r="T307" s="117"/>
      <c r="U307" s="16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</row>
    <row r="308" spans="1:84" s="19" customFormat="1" ht="18" customHeight="1" x14ac:dyDescent="0.2">
      <c r="A308" s="38"/>
      <c r="B308" s="38"/>
      <c r="C308" s="46"/>
      <c r="D308" s="147"/>
      <c r="E308" s="73" t="s">
        <v>48</v>
      </c>
      <c r="F308" s="39">
        <f>G308+P308</f>
        <v>576</v>
      </c>
      <c r="G308" s="40">
        <f>H308+K308+L308+M308</f>
        <v>576</v>
      </c>
      <c r="H308" s="41">
        <f>SUM(I308:J308)</f>
        <v>576</v>
      </c>
      <c r="I308" s="41"/>
      <c r="J308" s="41">
        <f>J312</f>
        <v>576</v>
      </c>
      <c r="K308" s="41"/>
      <c r="L308" s="41"/>
      <c r="M308" s="117"/>
      <c r="N308" s="117"/>
      <c r="O308" s="82"/>
      <c r="P308" s="55"/>
      <c r="Q308" s="117"/>
      <c r="R308" s="117"/>
      <c r="S308" s="117"/>
      <c r="T308" s="117"/>
      <c r="U308" s="16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</row>
    <row r="309" spans="1:84" s="19" customFormat="1" ht="18" customHeight="1" x14ac:dyDescent="0.2">
      <c r="A309" s="69"/>
      <c r="B309" s="69"/>
      <c r="C309" s="42"/>
      <c r="D309" s="148"/>
      <c r="E309" s="74" t="s">
        <v>49</v>
      </c>
      <c r="F309" s="43">
        <f>F306-F307+F308</f>
        <v>1316</v>
      </c>
      <c r="G309" s="44">
        <f>G306-G307+G308</f>
        <v>1316</v>
      </c>
      <c r="H309" s="43">
        <f>H306-H307+H308</f>
        <v>1316</v>
      </c>
      <c r="I309" s="59"/>
      <c r="J309" s="59">
        <f>J306-J307+J308</f>
        <v>1316</v>
      </c>
      <c r="K309" s="59"/>
      <c r="L309" s="59"/>
      <c r="M309" s="43"/>
      <c r="N309" s="43"/>
      <c r="O309" s="45"/>
      <c r="P309" s="44"/>
      <c r="Q309" s="43"/>
      <c r="R309" s="43"/>
      <c r="S309" s="59"/>
      <c r="T309" s="5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</row>
    <row r="310" spans="1:84" s="19" customFormat="1" ht="16.5" customHeight="1" x14ac:dyDescent="0.2">
      <c r="A310" s="46"/>
      <c r="B310" s="46"/>
      <c r="C310" s="46">
        <v>4210</v>
      </c>
      <c r="D310" s="149" t="s">
        <v>18</v>
      </c>
      <c r="E310" s="73" t="s">
        <v>46</v>
      </c>
      <c r="F310" s="39">
        <f>G310+P310</f>
        <v>740</v>
      </c>
      <c r="G310" s="40">
        <f>H310+K310+L310+M310</f>
        <v>740</v>
      </c>
      <c r="H310" s="41">
        <f>SUM(I310:J310)</f>
        <v>740</v>
      </c>
      <c r="I310" s="41"/>
      <c r="J310" s="41">
        <v>740</v>
      </c>
      <c r="K310" s="41"/>
      <c r="L310" s="41"/>
      <c r="M310" s="41"/>
      <c r="N310" s="41"/>
      <c r="O310" s="54"/>
      <c r="P310" s="55"/>
      <c r="Q310" s="41"/>
      <c r="R310" s="41"/>
      <c r="S310" s="41"/>
      <c r="T310" s="41"/>
      <c r="U310" s="1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</row>
    <row r="311" spans="1:84" s="19" customFormat="1" ht="16.5" customHeight="1" x14ac:dyDescent="0.2">
      <c r="A311" s="38"/>
      <c r="B311" s="38"/>
      <c r="C311" s="46"/>
      <c r="D311" s="150"/>
      <c r="E311" s="73" t="s">
        <v>47</v>
      </c>
      <c r="F311" s="39"/>
      <c r="G311" s="40"/>
      <c r="H311" s="41"/>
      <c r="I311" s="41"/>
      <c r="J311" s="41"/>
      <c r="K311" s="41"/>
      <c r="L311" s="41"/>
      <c r="M311" s="41"/>
      <c r="N311" s="41"/>
      <c r="O311" s="54"/>
      <c r="P311" s="40"/>
      <c r="Q311" s="41"/>
      <c r="R311" s="41"/>
      <c r="S311" s="41"/>
      <c r="T311" s="41"/>
      <c r="U311" s="15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</row>
    <row r="312" spans="1:84" s="19" customFormat="1" ht="16.5" customHeight="1" x14ac:dyDescent="0.2">
      <c r="A312" s="38"/>
      <c r="B312" s="38"/>
      <c r="C312" s="46"/>
      <c r="D312" s="150"/>
      <c r="E312" s="73" t="s">
        <v>48</v>
      </c>
      <c r="F312" s="39">
        <f>G312+P312</f>
        <v>576</v>
      </c>
      <c r="G312" s="40">
        <f>H312+K312+L312+M312</f>
        <v>576</v>
      </c>
      <c r="H312" s="41">
        <f>SUM(I312:J312)</f>
        <v>576</v>
      </c>
      <c r="I312" s="41"/>
      <c r="J312" s="41">
        <f>180+396</f>
        <v>576</v>
      </c>
      <c r="K312" s="41"/>
      <c r="L312" s="41"/>
      <c r="M312" s="41"/>
      <c r="N312" s="41"/>
      <c r="O312" s="54"/>
      <c r="P312" s="40"/>
      <c r="Q312" s="41"/>
      <c r="R312" s="41"/>
      <c r="S312" s="41"/>
      <c r="T312" s="41"/>
      <c r="U312" s="15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</row>
    <row r="313" spans="1:84" s="19" customFormat="1" ht="16.5" customHeight="1" x14ac:dyDescent="0.2">
      <c r="A313" s="69"/>
      <c r="B313" s="69"/>
      <c r="C313" s="42"/>
      <c r="D313" s="151"/>
      <c r="E313" s="74" t="s">
        <v>49</v>
      </c>
      <c r="F313" s="43">
        <f>F310-F311+F312</f>
        <v>1316</v>
      </c>
      <c r="G313" s="44">
        <f>G310-G311+G312</f>
        <v>1316</v>
      </c>
      <c r="H313" s="43">
        <f>H310-H311+H312</f>
        <v>1316</v>
      </c>
      <c r="I313" s="43"/>
      <c r="J313" s="43">
        <f>J310-J311+J312</f>
        <v>1316</v>
      </c>
      <c r="K313" s="43"/>
      <c r="L313" s="43"/>
      <c r="M313" s="43"/>
      <c r="N313" s="43"/>
      <c r="O313" s="45"/>
      <c r="P313" s="44"/>
      <c r="Q313" s="43"/>
      <c r="R313" s="43"/>
      <c r="S313" s="59"/>
      <c r="T313" s="59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</row>
    <row r="314" spans="1:84" s="116" customFormat="1" ht="16.5" customHeight="1" x14ac:dyDescent="0.2">
      <c r="A314" s="91"/>
      <c r="B314" s="91"/>
      <c r="C314" s="161" t="s">
        <v>52</v>
      </c>
      <c r="D314" s="162"/>
      <c r="E314" s="162"/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3"/>
    </row>
    <row r="315" spans="1:84" s="116" customFormat="1" ht="16.5" customHeight="1" x14ac:dyDescent="0.2">
      <c r="A315" s="91"/>
      <c r="B315" s="38"/>
      <c r="C315" s="154" t="s">
        <v>83</v>
      </c>
      <c r="D315" s="155"/>
      <c r="E315" s="155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6"/>
    </row>
    <row r="316" spans="1:84" s="116" customFormat="1" ht="42" customHeight="1" x14ac:dyDescent="0.2">
      <c r="A316" s="91"/>
      <c r="B316" s="38"/>
      <c r="C316" s="154" t="s">
        <v>117</v>
      </c>
      <c r="D316" s="155"/>
      <c r="E316" s="155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6"/>
    </row>
    <row r="317" spans="1:84" s="116" customFormat="1" ht="42" customHeight="1" x14ac:dyDescent="0.2">
      <c r="A317" s="91"/>
      <c r="B317" s="38"/>
      <c r="C317" s="164" t="s">
        <v>118</v>
      </c>
      <c r="D317" s="165"/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6"/>
    </row>
    <row r="318" spans="1:84" s="11" customFormat="1" ht="56.25" customHeight="1" x14ac:dyDescent="0.2">
      <c r="A318" s="38"/>
      <c r="B318" s="47">
        <v>85513</v>
      </c>
      <c r="C318" s="48"/>
      <c r="D318" s="206" t="s">
        <v>121</v>
      </c>
      <c r="E318" s="73" t="s">
        <v>46</v>
      </c>
      <c r="F318" s="39">
        <f>G318+P318</f>
        <v>59321.99</v>
      </c>
      <c r="G318" s="40">
        <f>H318+K318+L318+M318</f>
        <v>59321.99</v>
      </c>
      <c r="H318" s="41">
        <f>SUM(I318:J318)</f>
        <v>59321.99</v>
      </c>
      <c r="I318" s="37"/>
      <c r="J318" s="37">
        <v>59321.99</v>
      </c>
      <c r="K318" s="37"/>
      <c r="L318" s="52"/>
      <c r="M318" s="52"/>
      <c r="N318" s="52"/>
      <c r="O318" s="53"/>
      <c r="P318" s="57"/>
      <c r="Q318" s="52"/>
      <c r="R318" s="52"/>
      <c r="S318" s="52"/>
      <c r="T318" s="52"/>
      <c r="U318" s="1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</row>
    <row r="319" spans="1:84" s="15" customFormat="1" ht="56.25" customHeight="1" x14ac:dyDescent="0.2">
      <c r="A319" s="38"/>
      <c r="B319" s="38"/>
      <c r="C319" s="46"/>
      <c r="D319" s="152"/>
      <c r="E319" s="73" t="s">
        <v>47</v>
      </c>
      <c r="F319" s="39"/>
      <c r="G319" s="40"/>
      <c r="H319" s="41"/>
      <c r="I319" s="41"/>
      <c r="J319" s="41"/>
      <c r="K319" s="41"/>
      <c r="L319" s="117"/>
      <c r="M319" s="117"/>
      <c r="N319" s="117"/>
      <c r="O319" s="82"/>
      <c r="P319" s="55"/>
      <c r="Q319" s="117"/>
      <c r="R319" s="117"/>
      <c r="S319" s="117"/>
      <c r="T319" s="117"/>
      <c r="U319" s="16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</row>
    <row r="320" spans="1:84" s="15" customFormat="1" ht="56.25" customHeight="1" x14ac:dyDescent="0.2">
      <c r="A320" s="38"/>
      <c r="B320" s="38"/>
      <c r="C320" s="46"/>
      <c r="D320" s="152"/>
      <c r="E320" s="73" t="s">
        <v>48</v>
      </c>
      <c r="F320" s="39">
        <f>G320+P320</f>
        <v>27185</v>
      </c>
      <c r="G320" s="40">
        <f>H320+K320+L320+M320</f>
        <v>27185</v>
      </c>
      <c r="H320" s="41">
        <f>SUM(I320:J320)</f>
        <v>27185</v>
      </c>
      <c r="I320" s="41"/>
      <c r="J320" s="41">
        <f>J324</f>
        <v>27185</v>
      </c>
      <c r="K320" s="41"/>
      <c r="L320" s="117"/>
      <c r="M320" s="117"/>
      <c r="N320" s="117"/>
      <c r="O320" s="82"/>
      <c r="P320" s="55"/>
      <c r="Q320" s="117"/>
      <c r="R320" s="117"/>
      <c r="S320" s="117"/>
      <c r="T320" s="117"/>
      <c r="U320" s="16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</row>
    <row r="321" spans="1:84" s="19" customFormat="1" ht="56.25" customHeight="1" x14ac:dyDescent="0.2">
      <c r="A321" s="46"/>
      <c r="B321" s="46"/>
      <c r="C321" s="62"/>
      <c r="D321" s="153"/>
      <c r="E321" s="74" t="s">
        <v>49</v>
      </c>
      <c r="F321" s="43">
        <f>F318-F319+F320</f>
        <v>86506.989999999991</v>
      </c>
      <c r="G321" s="44">
        <f>G318-G319+G320</f>
        <v>86506.989999999991</v>
      </c>
      <c r="H321" s="43">
        <f>H318-H319+H320</f>
        <v>86506.989999999991</v>
      </c>
      <c r="I321" s="43"/>
      <c r="J321" s="43">
        <f>J318-J319+J320</f>
        <v>86506.989999999991</v>
      </c>
      <c r="K321" s="43"/>
      <c r="L321" s="43"/>
      <c r="M321" s="43"/>
      <c r="N321" s="43"/>
      <c r="O321" s="45"/>
      <c r="P321" s="44"/>
      <c r="Q321" s="43"/>
      <c r="R321" s="43"/>
      <c r="S321" s="59"/>
      <c r="T321" s="59"/>
      <c r="U321" s="9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</row>
    <row r="322" spans="1:84" s="12" customFormat="1" ht="16.5" customHeight="1" x14ac:dyDescent="0.2">
      <c r="A322" s="46"/>
      <c r="B322" s="46"/>
      <c r="C322" s="48">
        <v>4130</v>
      </c>
      <c r="D322" s="149" t="s">
        <v>28</v>
      </c>
      <c r="E322" s="73" t="s">
        <v>46</v>
      </c>
      <c r="F322" s="39">
        <f>G322+P322</f>
        <v>59299</v>
      </c>
      <c r="G322" s="40">
        <f>H322+K322+L322+M322</f>
        <v>59299</v>
      </c>
      <c r="H322" s="41">
        <f>SUM(I322:J322)</f>
        <v>59299</v>
      </c>
      <c r="I322" s="41"/>
      <c r="J322" s="41">
        <v>59299</v>
      </c>
      <c r="K322" s="41"/>
      <c r="L322" s="41"/>
      <c r="M322" s="41"/>
      <c r="N322" s="41"/>
      <c r="O322" s="54"/>
      <c r="P322" s="55"/>
      <c r="Q322" s="41"/>
      <c r="R322" s="41"/>
      <c r="S322" s="41"/>
      <c r="T322" s="41"/>
      <c r="U322" s="1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</row>
    <row r="323" spans="1:84" s="15" customFormat="1" ht="16.5" customHeight="1" x14ac:dyDescent="0.2">
      <c r="A323" s="38"/>
      <c r="B323" s="38"/>
      <c r="C323" s="46"/>
      <c r="D323" s="150"/>
      <c r="E323" s="73" t="s">
        <v>47</v>
      </c>
      <c r="F323" s="39"/>
      <c r="G323" s="40"/>
      <c r="H323" s="41"/>
      <c r="I323" s="41"/>
      <c r="J323" s="41"/>
      <c r="K323" s="41"/>
      <c r="L323" s="41"/>
      <c r="M323" s="41"/>
      <c r="N323" s="41"/>
      <c r="O323" s="54"/>
      <c r="P323" s="40"/>
      <c r="Q323" s="41"/>
      <c r="R323" s="41"/>
      <c r="S323" s="41"/>
      <c r="T323" s="41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</row>
    <row r="324" spans="1:84" s="15" customFormat="1" ht="16.5" customHeight="1" x14ac:dyDescent="0.2">
      <c r="A324" s="38"/>
      <c r="B324" s="38"/>
      <c r="C324" s="46"/>
      <c r="D324" s="150"/>
      <c r="E324" s="73" t="s">
        <v>48</v>
      </c>
      <c r="F324" s="39">
        <f>G324+P324</f>
        <v>27185</v>
      </c>
      <c r="G324" s="40">
        <f>H324+K324+L324+M324</f>
        <v>27185</v>
      </c>
      <c r="H324" s="41">
        <f>SUM(I324:J324)</f>
        <v>27185</v>
      </c>
      <c r="I324" s="41"/>
      <c r="J324" s="41">
        <v>27185</v>
      </c>
      <c r="K324" s="41"/>
      <c r="L324" s="41"/>
      <c r="M324" s="41"/>
      <c r="N324" s="41"/>
      <c r="O324" s="54"/>
      <c r="P324" s="40"/>
      <c r="Q324" s="41"/>
      <c r="R324" s="41"/>
      <c r="S324" s="41"/>
      <c r="T324" s="41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</row>
    <row r="325" spans="1:84" s="19" customFormat="1" ht="16.5" customHeight="1" x14ac:dyDescent="0.2">
      <c r="A325" s="69"/>
      <c r="B325" s="69"/>
      <c r="C325" s="42"/>
      <c r="D325" s="151"/>
      <c r="E325" s="74" t="s">
        <v>49</v>
      </c>
      <c r="F325" s="43">
        <f>F322-F323+F324</f>
        <v>86484</v>
      </c>
      <c r="G325" s="44">
        <f>G322-G323+G324</f>
        <v>86484</v>
      </c>
      <c r="H325" s="43">
        <f>H322-H323+H324</f>
        <v>86484</v>
      </c>
      <c r="I325" s="43"/>
      <c r="J325" s="43">
        <f>J322-J323+J324</f>
        <v>86484</v>
      </c>
      <c r="K325" s="43"/>
      <c r="L325" s="43"/>
      <c r="M325" s="43"/>
      <c r="N325" s="43"/>
      <c r="O325" s="45"/>
      <c r="P325" s="44"/>
      <c r="Q325" s="43"/>
      <c r="R325" s="43"/>
      <c r="S325" s="59"/>
      <c r="T325" s="59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</row>
    <row r="326" spans="1:84" s="116" customFormat="1" ht="16.5" customHeight="1" x14ac:dyDescent="0.2">
      <c r="A326" s="91"/>
      <c r="B326" s="91"/>
      <c r="C326" s="161" t="s">
        <v>52</v>
      </c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3"/>
    </row>
    <row r="327" spans="1:84" s="116" customFormat="1" ht="16.5" customHeight="1" x14ac:dyDescent="0.2">
      <c r="A327" s="91"/>
      <c r="B327" s="38"/>
      <c r="C327" s="154" t="s">
        <v>97</v>
      </c>
      <c r="D327" s="155"/>
      <c r="E327" s="155"/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6"/>
    </row>
    <row r="328" spans="1:84" s="116" customFormat="1" ht="42" customHeight="1" x14ac:dyDescent="0.2">
      <c r="A328" s="91"/>
      <c r="B328" s="38"/>
      <c r="C328" s="164" t="s">
        <v>122</v>
      </c>
      <c r="D328" s="165"/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6"/>
    </row>
    <row r="329" spans="1:84" ht="18" customHeight="1" x14ac:dyDescent="0.2">
      <c r="A329" s="49"/>
      <c r="B329" s="49"/>
      <c r="C329" s="108"/>
      <c r="D329" s="203" t="s">
        <v>45</v>
      </c>
      <c r="E329" s="75" t="s">
        <v>46</v>
      </c>
      <c r="F329" s="122">
        <f>G329+P329</f>
        <v>206874791.54999998</v>
      </c>
      <c r="G329" s="56">
        <f>H329+K329+L329+M329+N329+O329</f>
        <v>167355432.57999998</v>
      </c>
      <c r="H329" s="50">
        <f>SUM(I329:J329)</f>
        <v>110609744.77000001</v>
      </c>
      <c r="I329" s="120">
        <v>69156197.810000002</v>
      </c>
      <c r="J329" s="120">
        <v>41453546.960000001</v>
      </c>
      <c r="K329" s="120">
        <v>10156076</v>
      </c>
      <c r="L329" s="120">
        <v>42942487.920000002</v>
      </c>
      <c r="M329" s="120">
        <v>1033822.89</v>
      </c>
      <c r="N329" s="120">
        <v>1256539</v>
      </c>
      <c r="O329" s="120">
        <v>1356762</v>
      </c>
      <c r="P329" s="123">
        <f>Q329+S329+T329</f>
        <v>39519358.969999999</v>
      </c>
      <c r="Q329" s="120">
        <v>38580072.969999999</v>
      </c>
      <c r="R329" s="120">
        <v>23221306.43</v>
      </c>
      <c r="S329" s="139">
        <v>170</v>
      </c>
      <c r="T329" s="120">
        <v>939116</v>
      </c>
    </row>
    <row r="330" spans="1:84" ht="18" customHeight="1" x14ac:dyDescent="0.2">
      <c r="A330" s="25"/>
      <c r="B330" s="25"/>
      <c r="C330" s="68"/>
      <c r="D330" s="204"/>
      <c r="E330" s="71" t="s">
        <v>47</v>
      </c>
      <c r="F330" s="26">
        <f>G330+P330</f>
        <v>68453.070000000007</v>
      </c>
      <c r="G330" s="29">
        <f>H330+K330+L330+M330+N330+O330</f>
        <v>68453.070000000007</v>
      </c>
      <c r="H330" s="30">
        <f>SUM(I330:J330)</f>
        <v>55153.07</v>
      </c>
      <c r="I330" s="121">
        <f>I11+I51+I88+I104+I150+I246+I271</f>
        <v>19787.07</v>
      </c>
      <c r="J330" s="121">
        <f>J11+J51+J88+J104+J150+J246+J271</f>
        <v>35366</v>
      </c>
      <c r="K330" s="121"/>
      <c r="L330" s="121">
        <f>L11+L51+L88+L104+L150+L246+L271</f>
        <v>13300</v>
      </c>
      <c r="M330" s="121"/>
      <c r="N330" s="121"/>
      <c r="O330" s="121"/>
      <c r="P330" s="64"/>
      <c r="Q330" s="121"/>
      <c r="R330" s="121"/>
      <c r="S330" s="140"/>
      <c r="T330" s="121"/>
      <c r="U330" s="5"/>
    </row>
    <row r="331" spans="1:84" ht="18" customHeight="1" x14ac:dyDescent="0.2">
      <c r="A331" s="25"/>
      <c r="B331" s="25"/>
      <c r="C331" s="68"/>
      <c r="D331" s="204"/>
      <c r="E331" s="71" t="s">
        <v>48</v>
      </c>
      <c r="F331" s="26">
        <f>G331+P331</f>
        <v>116377.95999999999</v>
      </c>
      <c r="G331" s="29">
        <f>H331+K331+L331+M331+N331+O331</f>
        <v>116377.95999999999</v>
      </c>
      <c r="H331" s="30">
        <f>SUM(I331:J331)</f>
        <v>76882.89</v>
      </c>
      <c r="I331" s="121">
        <f>I12+I52+I89+I105+I151+I247+I272</f>
        <v>831</v>
      </c>
      <c r="J331" s="121">
        <f>J12+J52+J89+J105+J151+J247+J272</f>
        <v>76051.89</v>
      </c>
      <c r="K331" s="121"/>
      <c r="L331" s="121">
        <f>L12+L52+L89+L105+L151+L247+L272</f>
        <v>39495.07</v>
      </c>
      <c r="M331" s="121"/>
      <c r="N331" s="121"/>
      <c r="O331" s="121"/>
      <c r="P331" s="64"/>
      <c r="Q331" s="121"/>
      <c r="R331" s="121"/>
      <c r="S331" s="140"/>
      <c r="T331" s="121"/>
      <c r="U331" s="5"/>
    </row>
    <row r="332" spans="1:84" ht="18" customHeight="1" x14ac:dyDescent="0.2">
      <c r="A332" s="31"/>
      <c r="B332" s="31"/>
      <c r="C332" s="31"/>
      <c r="D332" s="205"/>
      <c r="E332" s="72" t="s">
        <v>49</v>
      </c>
      <c r="F332" s="32">
        <f t="shared" ref="F332:T332" si="21">F329-F330+F331</f>
        <v>206922716.44</v>
      </c>
      <c r="G332" s="33">
        <f t="shared" si="21"/>
        <v>167403357.47</v>
      </c>
      <c r="H332" s="32">
        <f t="shared" si="21"/>
        <v>110631474.59000002</v>
      </c>
      <c r="I332" s="32">
        <f t="shared" si="21"/>
        <v>69137241.74000001</v>
      </c>
      <c r="J332" s="32">
        <f t="shared" ref="J332:O332" si="22">J329-J330+J331</f>
        <v>41494232.850000001</v>
      </c>
      <c r="K332" s="32">
        <f t="shared" si="22"/>
        <v>10156076</v>
      </c>
      <c r="L332" s="32">
        <f t="shared" si="22"/>
        <v>42968682.990000002</v>
      </c>
      <c r="M332" s="32">
        <f t="shared" si="22"/>
        <v>1033822.89</v>
      </c>
      <c r="N332" s="32">
        <f t="shared" si="22"/>
        <v>1256539</v>
      </c>
      <c r="O332" s="32">
        <f t="shared" si="22"/>
        <v>1356762</v>
      </c>
      <c r="P332" s="33">
        <f t="shared" si="21"/>
        <v>39519358.969999999</v>
      </c>
      <c r="Q332" s="32">
        <f t="shared" si="21"/>
        <v>38580072.969999999</v>
      </c>
      <c r="R332" s="32">
        <f t="shared" si="21"/>
        <v>23221306.43</v>
      </c>
      <c r="S332" s="32">
        <f t="shared" si="21"/>
        <v>170</v>
      </c>
      <c r="T332" s="81">
        <f t="shared" si="21"/>
        <v>939116</v>
      </c>
      <c r="U332" s="1"/>
    </row>
    <row r="333" spans="1:84" s="115" customFormat="1" ht="15.75" customHeight="1" x14ac:dyDescent="0.2">
      <c r="A333" s="109"/>
      <c r="B333" s="109"/>
      <c r="C333" s="109"/>
      <c r="D333" s="112"/>
      <c r="E333" s="110"/>
      <c r="F333" s="141"/>
      <c r="G333" s="113"/>
      <c r="H333" s="114"/>
      <c r="I333" s="114"/>
      <c r="J333" s="114"/>
      <c r="K333" s="142"/>
      <c r="L333" s="142"/>
      <c r="M333" s="114"/>
      <c r="N333" s="114"/>
      <c r="O333" s="114"/>
      <c r="P333" s="111"/>
      <c r="Q333" s="143"/>
      <c r="R333" s="114"/>
      <c r="S333" s="114"/>
      <c r="T333" s="114"/>
    </row>
    <row r="334" spans="1:84" s="115" customFormat="1" ht="15.75" customHeight="1" x14ac:dyDescent="0.2">
      <c r="A334" s="109"/>
      <c r="B334" s="109"/>
      <c r="C334" s="109"/>
      <c r="D334" s="112"/>
      <c r="E334" s="110"/>
      <c r="F334" s="141"/>
      <c r="G334" s="113"/>
      <c r="H334" s="114"/>
      <c r="I334" s="114"/>
      <c r="J334" s="114"/>
      <c r="K334" s="142"/>
      <c r="L334" s="142"/>
      <c r="M334" s="114"/>
      <c r="N334" s="114"/>
      <c r="O334" s="114"/>
      <c r="P334" s="111"/>
      <c r="Q334" s="143"/>
      <c r="R334" s="114"/>
      <c r="S334" s="114"/>
      <c r="T334" s="114"/>
    </row>
    <row r="335" spans="1:84" s="115" customFormat="1" ht="15.75" customHeight="1" x14ac:dyDescent="0.2">
      <c r="A335" s="109"/>
      <c r="B335" s="109"/>
      <c r="C335" s="109"/>
      <c r="D335" s="112"/>
      <c r="E335" s="110"/>
      <c r="F335" s="141"/>
      <c r="G335" s="113"/>
      <c r="H335" s="114"/>
      <c r="I335" s="114"/>
      <c r="J335" s="114"/>
      <c r="K335" s="142"/>
      <c r="L335" s="142"/>
      <c r="M335" s="114"/>
      <c r="N335" s="114"/>
      <c r="O335" s="114"/>
      <c r="P335" s="111"/>
      <c r="Q335" s="143"/>
      <c r="R335" s="114"/>
      <c r="S335" s="114"/>
      <c r="T335" s="114"/>
    </row>
  </sheetData>
  <mergeCells count="152">
    <mergeCell ref="C174:T174"/>
    <mergeCell ref="C211:T211"/>
    <mergeCell ref="C146:T146"/>
    <mergeCell ref="C147:T147"/>
    <mergeCell ref="C142:T142"/>
    <mergeCell ref="C143:T143"/>
    <mergeCell ref="C144:T144"/>
    <mergeCell ref="C145:T145"/>
    <mergeCell ref="C115:T115"/>
    <mergeCell ref="C116:T116"/>
    <mergeCell ref="C117:T117"/>
    <mergeCell ref="C126:T126"/>
    <mergeCell ref="C127:T127"/>
    <mergeCell ref="C128:T128"/>
    <mergeCell ref="C141:T141"/>
    <mergeCell ref="C148:T148"/>
    <mergeCell ref="C161:T161"/>
    <mergeCell ref="C214:T214"/>
    <mergeCell ref="C215:T215"/>
    <mergeCell ref="C48:T48"/>
    <mergeCell ref="C43:T43"/>
    <mergeCell ref="C47:T47"/>
    <mergeCell ref="C44:T44"/>
    <mergeCell ref="C45:T45"/>
    <mergeCell ref="C46:T46"/>
    <mergeCell ref="C66:T66"/>
    <mergeCell ref="C67:T67"/>
    <mergeCell ref="C68:T68"/>
    <mergeCell ref="C85:T85"/>
    <mergeCell ref="C86:T86"/>
    <mergeCell ref="C99:T99"/>
    <mergeCell ref="C101:T101"/>
    <mergeCell ref="C100:T100"/>
    <mergeCell ref="D183:D186"/>
    <mergeCell ref="D69:D72"/>
    <mergeCell ref="D73:D76"/>
    <mergeCell ref="D175:D178"/>
    <mergeCell ref="C162:T162"/>
    <mergeCell ref="C163:T163"/>
    <mergeCell ref="C172:T172"/>
    <mergeCell ref="C173:T173"/>
    <mergeCell ref="D245:D248"/>
    <mergeCell ref="C224:T224"/>
    <mergeCell ref="C225:T225"/>
    <mergeCell ref="C226:T226"/>
    <mergeCell ref="C328:T328"/>
    <mergeCell ref="D77:D80"/>
    <mergeCell ref="C243:T243"/>
    <mergeCell ref="D187:D190"/>
    <mergeCell ref="D164:D167"/>
    <mergeCell ref="D168:D171"/>
    <mergeCell ref="C244:T244"/>
    <mergeCell ref="C261:T261"/>
    <mergeCell ref="D227:D230"/>
    <mergeCell ref="D207:D210"/>
    <mergeCell ref="D195:D198"/>
    <mergeCell ref="D239:D242"/>
    <mergeCell ref="D231:D234"/>
    <mergeCell ref="D199:D202"/>
    <mergeCell ref="D220:D223"/>
    <mergeCell ref="D157:D160"/>
    <mergeCell ref="D235:D238"/>
    <mergeCell ref="D191:D194"/>
    <mergeCell ref="C212:T212"/>
    <mergeCell ref="C213:T213"/>
    <mergeCell ref="D257:D260"/>
    <mergeCell ref="C269:T269"/>
    <mergeCell ref="D278:D281"/>
    <mergeCell ref="D329:D332"/>
    <mergeCell ref="D179:D182"/>
    <mergeCell ref="D294:D297"/>
    <mergeCell ref="D318:D321"/>
    <mergeCell ref="D290:D293"/>
    <mergeCell ref="D81:D84"/>
    <mergeCell ref="C102:T102"/>
    <mergeCell ref="D103:D106"/>
    <mergeCell ref="D91:D94"/>
    <mergeCell ref="D87:D90"/>
    <mergeCell ref="D111:D114"/>
    <mergeCell ref="D274:D277"/>
    <mergeCell ref="D203:D206"/>
    <mergeCell ref="D270:D271"/>
    <mergeCell ref="D306:D309"/>
    <mergeCell ref="D322:D325"/>
    <mergeCell ref="D310:D313"/>
    <mergeCell ref="C314:T314"/>
    <mergeCell ref="C316:T316"/>
    <mergeCell ref="C317:T317"/>
    <mergeCell ref="C326:T326"/>
    <mergeCell ref="S7:S8"/>
    <mergeCell ref="E5:E8"/>
    <mergeCell ref="P6:P8"/>
    <mergeCell ref="D22:D25"/>
    <mergeCell ref="D58:D61"/>
    <mergeCell ref="D26:D29"/>
    <mergeCell ref="D50:D53"/>
    <mergeCell ref="K7:K8"/>
    <mergeCell ref="D62:D65"/>
    <mergeCell ref="D30:D33"/>
    <mergeCell ref="D34:D37"/>
    <mergeCell ref="D38:D41"/>
    <mergeCell ref="D54:D57"/>
    <mergeCell ref="C42:T42"/>
    <mergeCell ref="C49:T49"/>
    <mergeCell ref="C268:T268"/>
    <mergeCell ref="C267:T267"/>
    <mergeCell ref="D149:D150"/>
    <mergeCell ref="A1:G1"/>
    <mergeCell ref="G6:G8"/>
    <mergeCell ref="B5:B8"/>
    <mergeCell ref="A4:O4"/>
    <mergeCell ref="A5:A8"/>
    <mergeCell ref="D18:D21"/>
    <mergeCell ref="D14:D17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N7:N8"/>
    <mergeCell ref="T7:T8"/>
    <mergeCell ref="F5:F8"/>
    <mergeCell ref="D216:D219"/>
    <mergeCell ref="D133:D136"/>
    <mergeCell ref="D129:D132"/>
    <mergeCell ref="C327:T327"/>
    <mergeCell ref="C315:T315"/>
    <mergeCell ref="C304:T304"/>
    <mergeCell ref="D249:D252"/>
    <mergeCell ref="D253:D256"/>
    <mergeCell ref="D118:D121"/>
    <mergeCell ref="D137:D140"/>
    <mergeCell ref="C286:T286"/>
    <mergeCell ref="C287:T287"/>
    <mergeCell ref="C289:T289"/>
    <mergeCell ref="C302:T302"/>
    <mergeCell ref="D153:D156"/>
    <mergeCell ref="D122:D125"/>
    <mergeCell ref="C303:T303"/>
    <mergeCell ref="C305:T305"/>
    <mergeCell ref="C266:T266"/>
    <mergeCell ref="C262:T262"/>
    <mergeCell ref="C263:T263"/>
    <mergeCell ref="C288:T288"/>
    <mergeCell ref="C264:T264"/>
    <mergeCell ref="C265:T265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2020-09-10T11:57:25Z</cp:lastPrinted>
  <dcterms:created xsi:type="dcterms:W3CDTF">2000-01-03T19:49:14Z</dcterms:created>
  <dcterms:modified xsi:type="dcterms:W3CDTF">2020-09-11T11:15:11Z</dcterms:modified>
</cp:coreProperties>
</file>